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55" windowHeight="7755" tabRatio="568" activeTab="7"/>
  </bookViews>
  <sheets>
    <sheet name="1_доходы" sheetId="1" r:id="rId1"/>
    <sheet name="5_разд" sheetId="2" r:id="rId2"/>
    <sheet name="6_кцср" sheetId="3" r:id="rId3"/>
    <sheet name="7_квср" sheetId="4" r:id="rId4"/>
    <sheet name="8_МП" sheetId="5" r:id="rId5"/>
    <sheet name="9_перед" sheetId="6" r:id="rId6"/>
    <sheet name="10_межбюдж" sheetId="7" r:id="rId7"/>
    <sheet name="11_источн." sheetId="8" r:id="rId8"/>
  </sheets>
  <definedNames>
    <definedName name="_xlnm.Print_Titles" localSheetId="2">'6_кцср'!$8:$10</definedName>
    <definedName name="_xlnm.Print_Titles" localSheetId="3">'7_квср'!$8:$10</definedName>
    <definedName name="_xlnm.Print_Area" localSheetId="0">'1_доходы'!$A$1:$E$37</definedName>
    <definedName name="_xlnm.Print_Area" localSheetId="6">'10_межбюдж'!$A$1:$B$17</definedName>
    <definedName name="_xlnm.Print_Area" localSheetId="1">'5_разд'!$A$1:$F$42</definedName>
    <definedName name="_xlnm.Print_Area" localSheetId="2">'6_кцср'!$A$1:$H$148</definedName>
    <definedName name="_xlnm.Print_Area" localSheetId="3">'7_квср'!$A$1:$I$149</definedName>
    <definedName name="_xlnm.Print_Area" localSheetId="4">'8_МП'!$A$1:$H$46</definedName>
    <definedName name="_xlnm.Print_Area" localSheetId="5">'9_перед'!$A$1:$B$21</definedName>
  </definedNames>
  <calcPr fullCalcOnLoad="1"/>
</workbook>
</file>

<file path=xl/sharedStrings.xml><?xml version="1.0" encoding="utf-8"?>
<sst xmlns="http://schemas.openxmlformats.org/spreadsheetml/2006/main" count="1341" uniqueCount="317">
  <si>
    <t>Сумма</t>
  </si>
  <si>
    <t>Иные межбюджетные трансферты</t>
  </si>
  <si>
    <t>2020 год</t>
  </si>
  <si>
    <t>2021 год</t>
  </si>
  <si>
    <t>2022 год</t>
  </si>
  <si>
    <t xml:space="preserve"> </t>
  </si>
  <si>
    <t>Распределение бюджетных ассигнований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 и плановый период 2021 и 2022 годов</t>
  </si>
  <si>
    <t>Наименование</t>
  </si>
  <si>
    <t>РЗ</t>
  </si>
  <si>
    <t>ПР</t>
  </si>
  <si>
    <t>КЦСР</t>
  </si>
  <si>
    <t>КВР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</si>
  <si>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</si>
  <si>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</si>
  <si>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</si>
  <si>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</si>
  <si>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</si>
  <si>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</si>
  <si>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</si>
  <si>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</si>
  <si>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</si>
  <si>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муниципальных органов</t>
  </si>
  <si>
    <t>91 1 00 00190</t>
  </si>
  <si>
    <t>Расходы на выплату персоналу муниципальных органов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</si>
  <si>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</si>
  <si>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91 1 00 70030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</si>
  <si>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</si>
  <si>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</si>
  <si>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91 0 00 00190</t>
  </si>
  <si>
    <t>Иные закупки товаров, работ и услуг для обеспечения муниципальных нужд</t>
  </si>
  <si>
    <t>Уплата налогов, сборов и других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</si>
  <si>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</si>
  <si>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 xml:space="preserve">91 0 00 72311 </t>
  </si>
  <si>
    <t>Иные закупки товаров, работ и услуг для обеспечения муниципальных  нужд</t>
  </si>
  <si>
    <t>Межбюджетные трансферты</t>
  </si>
  <si>
    <t>91 0 00 90000</t>
  </si>
  <si>
    <t>Межбюджетные трансферты  на осуществление   внутреннего муниципального финансового контроля</t>
  </si>
  <si>
    <t>91 0 00 90050</t>
  </si>
  <si>
    <t>Межбюджетные трансферты на осуществление отдельных бюджетных полномочий</t>
  </si>
  <si>
    <t>91 0 00 90180</t>
  </si>
  <si>
    <t>540</t>
  </si>
  <si>
    <t>Межбюджетные трансферты на осуществление части полномочий по составлению и исполнению бюджета поселения в части ведения бухгалтерского учета и отчетности</t>
  </si>
  <si>
    <t>91 0 00 90190</t>
  </si>
  <si>
    <t xml:space="preserve">Межбюджетные трансферты на исполнение полномочий по вопросам использования информационных технологий, необходимых для осуществления деятельности органов местного самоуправления поселения </t>
  </si>
  <si>
    <t>91 0 00 90200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</si>
  <si>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</si>
  <si>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</si>
  <si>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</si>
  <si>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93 0 00 00000</t>
  </si>
  <si>
    <t>93 0 00 90000</t>
  </si>
  <si>
    <t>Межбюджетные трансферты  на осуществление   внешнего муниципального финансового контроля</t>
  </si>
  <si>
    <t>93 0 00 90110</t>
  </si>
  <si>
    <t xml:space="preserve">93 0 00 90110 </t>
  </si>
  <si>
    <t>Резервные фонды</t>
  </si>
  <si>
    <t>70 0 00 00000</t>
  </si>
  <si>
    <t>Резервные фонды местных администраций</t>
  </si>
  <si>
    <t>70 5 00 00000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</si>
  <si>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</si>
  <si>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</si>
  <si>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</si>
  <si>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</si>
  <si>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</si>
  <si>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91 0 00 51180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</si>
  <si>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</si>
  <si>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</si>
  <si>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мероприятий по комплексной безопасности жизнедеятельности населения</t>
  </si>
  <si>
    <t>82 0 00 00000</t>
  </si>
  <si>
    <t>82 0 00 21130</t>
  </si>
  <si>
    <t>НАЦИОНАЛЬНАЯ ЭКОНОМИКА</t>
  </si>
  <si>
    <t>ДОРОЖНОЕ ХОЗЯЙСТВО (ДОРОЖНЫЕ ФОНДЫ)</t>
  </si>
  <si>
    <t>09</t>
  </si>
  <si>
    <t>Дорожные фонды</t>
  </si>
  <si>
    <t>77 0 00 00000</t>
  </si>
  <si>
    <t>Осуществление части полномочий по решению вопросов местного значения в соответствии  с заключенными соглашениями в сфере дорожной деятельности в отношении  автомобильных дорог местного значения  в границах муниципального района</t>
  </si>
  <si>
    <t>77 0 00 90010</t>
  </si>
  <si>
    <t>ЖИЛИЩНО-КОММУНАЛЬНОЕ ХОЗЯЙСТВО</t>
  </si>
  <si>
    <t>05</t>
  </si>
  <si>
    <t>Коммунальное хозяйство</t>
  </si>
  <si>
    <t>85 0 00 00000</t>
  </si>
  <si>
    <t>Организация полномочий по водоснабжению и водоотведению</t>
  </si>
  <si>
    <t>85 0 00 21580</t>
  </si>
  <si>
    <t>Осуществление части полномочий по решению вопросов местного значения в соответствии  с заключенными соглашениями по водоснабжению и водоотведению</t>
  </si>
  <si>
    <t>85 0 00 90240</t>
  </si>
  <si>
    <t>Подготовка объектов теплоэнергетики, находящихся в муниципальной собственности к работе в осенне-зимний период</t>
  </si>
  <si>
    <t>85 2 00 S3150</t>
  </si>
  <si>
    <t>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</si>
  <si>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Благоустройство</t>
  </si>
  <si>
    <t>МП "Благоустройство в сельском поселении Чуровское на 2017-2022 годы"</t>
  </si>
  <si>
    <t>17 0 00 00000</t>
  </si>
  <si>
    <t>Основные мероприятия "Организация уличного освещения"</t>
  </si>
  <si>
    <t>17 0 01 00000</t>
  </si>
  <si>
    <t>Мероприятия в области благоустройства</t>
  </si>
  <si>
    <t>17 0 01 21600</t>
  </si>
  <si>
    <t>Организация уличного освещения</t>
  </si>
  <si>
    <t xml:space="preserve">17 0 01 S1090 </t>
  </si>
  <si>
    <t>17 0 01 S1090</t>
  </si>
  <si>
    <t>Обустройство систем уличного освещения</t>
  </si>
  <si>
    <t>17 0 01 S3350</t>
  </si>
  <si>
    <t>Основные мероприятия "Содержание зеленых насаждений"</t>
  </si>
  <si>
    <t>17 0 02 00000</t>
  </si>
  <si>
    <t>17 0 02 21600</t>
  </si>
  <si>
    <t>Основное мероприятие "Организация и содержание мест захоронения"</t>
  </si>
  <si>
    <t>17 0 03 00000</t>
  </si>
  <si>
    <t>17 0 03 21600</t>
  </si>
  <si>
    <t>Основное мероприятие "Прочие мероприятия по благоустройству"</t>
  </si>
  <si>
    <t>17 0 04 00000</t>
  </si>
  <si>
    <t>17 0 04 21600</t>
  </si>
  <si>
    <t>Проведение мероприятий по предотвращению распространения сорного растения борщевик Сосновского</t>
  </si>
  <si>
    <t>17 0 04 S1400</t>
  </si>
  <si>
    <t>Образование</t>
  </si>
  <si>
    <t>07</t>
  </si>
  <si>
    <t xml:space="preserve">Молодежная политика </t>
  </si>
  <si>
    <t>Реализация мероприятий в области образования</t>
  </si>
  <si>
    <t>83 0 00 00000</t>
  </si>
  <si>
    <t>83 0 00 90000</t>
  </si>
  <si>
    <t>Реализация полномочий органов местного самоуправления района в сфере молодежной политики</t>
  </si>
  <si>
    <t>83 0 00 90140</t>
  </si>
  <si>
    <t>83 0 00 20590</t>
  </si>
  <si>
    <t>Культура, кинематография</t>
  </si>
  <si>
    <t>08</t>
  </si>
  <si>
    <t>Культура</t>
  </si>
  <si>
    <t>МП «Сохранение и развитие культурного потенциала сельского поселения Чуровское на 2017 – 2020 годы"</t>
  </si>
  <si>
    <t>03 0 00 00000</t>
  </si>
  <si>
    <t>Основное мероприятие "Создание услуг для повышения качества и многообразия предоставлемых муниципальных услуг (выполнения работ)"</t>
  </si>
  <si>
    <t>03 1 00 00000</t>
  </si>
  <si>
    <t>Развитие культурно - досуговой деятельности</t>
  </si>
  <si>
    <t>03 1 01 00000</t>
  </si>
  <si>
    <t>Дома культуры</t>
  </si>
  <si>
    <t>03 1 01 01590</t>
  </si>
  <si>
    <t>03 1 01 90000</t>
  </si>
  <si>
    <t>Межбюджетные трансферты на создание условий для организации досуга и обеспечения жителей поселения услугами организации культуры</t>
  </si>
  <si>
    <t>03 1 01 90150</t>
  </si>
  <si>
    <t>Реализация мероприятий в области культуры</t>
  </si>
  <si>
    <t>84 0 00 00000</t>
  </si>
  <si>
    <t>Учреждения культуры</t>
  </si>
  <si>
    <t>84 0 00 01590</t>
  </si>
  <si>
    <t>Иные закупки товаров, работ и услуг для муниципальных органов</t>
  </si>
  <si>
    <t>611</t>
  </si>
  <si>
    <t>Социальная политика</t>
  </si>
  <si>
    <t>Пенсионное обеспечение</t>
  </si>
  <si>
    <t>Реализация мероприятий в области социальной политики</t>
  </si>
  <si>
    <t>87 0 00 00000</t>
  </si>
  <si>
    <t>Дополнительное пенсионное обеспечение</t>
  </si>
  <si>
    <t>87 0 01 00000</t>
  </si>
  <si>
    <t>Доплаты к пенсиям муниципальных служащих</t>
  </si>
  <si>
    <t>87 0 01 83010</t>
  </si>
  <si>
    <t>Публичные нормативные социальные выплаты гражданам</t>
  </si>
  <si>
    <t>Социальное обеспечение населения</t>
  </si>
  <si>
    <t>Обеспечение предоставления ежемесячных денежных компенсаций расходов на оплату жилого помещения и (или) коммунальных услуг</t>
  </si>
  <si>
    <t>87 0 02 00000</t>
  </si>
  <si>
    <t xml:space="preserve">Межбюджетные трансферты </t>
  </si>
  <si>
    <t>87 0 02 90000</t>
  </si>
  <si>
    <t>Межбюджетные трансферты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(создание условий для организации досуга и обеспечение жителей населения услугами организации культуры в части ЕДК)</t>
  </si>
  <si>
    <t>87 0 02 90170</t>
  </si>
  <si>
    <t>Мероприятия в области социальной политики</t>
  </si>
  <si>
    <t>87 0 02 25140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</si>
  <si>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</si>
  <si>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</si>
  <si>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Обеспечение проведения мероприятий в области социальной политики</t>
  </si>
  <si>
    <t>87 0 03 00000</t>
  </si>
  <si>
    <t>87 0 03 25140</t>
  </si>
  <si>
    <t>Физическая культура и спорт</t>
  </si>
  <si>
    <t>Физическая культура</t>
  </si>
  <si>
    <t>Реализация мероприятий в области физической культуры и спорта, молодежной политики</t>
  </si>
  <si>
    <t>86 0 00 00000</t>
  </si>
  <si>
    <t>Мероприятия в области физической культуры и спорта</t>
  </si>
  <si>
    <t>86 0 00 20600</t>
  </si>
  <si>
    <t>Средства массовой информации</t>
  </si>
  <si>
    <t>Другие вопросы в области средств массовой информации</t>
  </si>
  <si>
    <t>Обеспечение реализации полномочий органов местного самоуправления в сфере средств массовой информации</t>
  </si>
  <si>
    <t>79 0 00 00000</t>
  </si>
  <si>
    <t>Расходы на обеспечение деятельности (оказание услуг) муниципальных учреждений</t>
  </si>
  <si>
    <t>79 0 00 00590</t>
  </si>
  <si>
    <t>ИТОГО РАСХОДОВ</t>
  </si>
  <si>
    <t>Условно утверждаемые расходы</t>
  </si>
  <si>
    <t>ВСЕГО РАСХОДОВ</t>
  </si>
  <si>
    <t>"</t>
  </si>
  <si>
    <t xml:space="preserve">          (тыс.руб.)</t>
  </si>
  <si>
    <t>91 0 00 70030</t>
  </si>
  <si>
    <t>Другие вопросы в области национальной экономики</t>
  </si>
  <si>
    <t>Управление муниципальным имуществом, земельными ресурсами, территориальное планирование</t>
  </si>
  <si>
    <t>74 0 00 00000</t>
  </si>
  <si>
    <t>Осуществление полномочий по решению вопросов местного значения в соответствии с заключеннными соглашениями в сфере градостроительной деятельности</t>
  </si>
  <si>
    <t>12</t>
  </si>
  <si>
    <t>74 3 00 90120</t>
  </si>
  <si>
    <t xml:space="preserve">                                                                         "Приложение 5
                                                                         к  решению Совета сельского поселения
                                                                         Чуровское "О бюджете сельского поселения        
                                                                         Чуровское на 2020 год и плановый период 
                                                                         2021 и 2022 годов" от 26 декабря 2019 года № 53</t>
  </si>
  <si>
    <t>Распределение бюджетных ассигнований по разделам, подразделам 
классификации расходов бюджета сельского поселения Чуровское 
на 2020 год и плановый период 2021 и 2022 годов</t>
  </si>
  <si>
    <r>
      <t xml:space="preserve">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(тыс. руб.)</t>
    </r>
  </si>
  <si>
    <t>ПЗ</t>
  </si>
  <si>
    <t>2020 г.</t>
  </si>
  <si>
    <t>2021 г.</t>
  </si>
  <si>
    <t>2022 г.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</si>
  <si>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</si>
  <si>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</si>
  <si>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</si>
  <si>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</si>
  <si>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Национальная экономика</t>
  </si>
  <si>
    <t>ОБРАЗОВАНИЕ</t>
  </si>
  <si>
    <t>КУЛЬТУРА 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</si>
  <si>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</si>
  <si>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</si>
  <si>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</si>
  <si>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>Другие вопросы в области социальной политике</t>
  </si>
  <si>
    <t>ФИЗИЧЕСКАЯ КУЛЬТУРА И СПОРТ</t>
  </si>
  <si>
    <t xml:space="preserve">Физическая культура </t>
  </si>
  <si>
    <t xml:space="preserve">                                                                                                                        (тыс.руб.)</t>
  </si>
  <si>
    <t>АДМИНИСТРАЦИЯ СЕЛЬСКОГО ПОСЕЛЕНИЯ ЧУРОВСКОЕ</t>
  </si>
  <si>
    <t>Ведомственная структура расходов бюджета поселения по главным
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 и плановый период 2021 и 2022 годов</t>
  </si>
  <si>
    <r>
      <t xml:space="preserve">                                                                                                "Приложение 7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
                                                                                                к  решению Совета сельского поселения 
                                                                                                Чуровское "О бюджете сельского поселения 
                                                                                                Чуровское на 2020 год и плановый период 
                                                                                                2021 и 2022 годов" от 26 декабря 2020 года № 53</t>
    </r>
  </si>
  <si>
    <t>ИТОГО</t>
  </si>
  <si>
    <t>Источники внутреннего финансирования  дефицита  бюджета
 сельского  поселения Чуровское на 2020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</si>
  <si>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</si>
  <si>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</si>
  <si>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345 01 05 00 00 00 0000 000</t>
  </si>
  <si>
    <t>Изменение остатков средств на счетах по учету средств бюджетов</t>
  </si>
  <si>
    <t>345 01 05 00 00 00 0000 600</t>
  </si>
  <si>
    <t>Уменьшение остатков средств бюджетов</t>
  </si>
  <si>
    <t>345 01 05 02 00 00 0000 600</t>
  </si>
  <si>
    <t>Уменьшение прочих остатков  средств бюджетов</t>
  </si>
  <si>
    <t>345 01 05 02 01 00 0000 610</t>
  </si>
  <si>
    <t>Уменьшение прочих остатков денежных средств бюджетов</t>
  </si>
  <si>
    <t>345 01 05 02 01 10 0000 610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</si>
  <si>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</si>
  <si>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                                     </t>
  </si>
  <si>
    <t xml:space="preserve"> (тыс.руб.)</t>
  </si>
  <si>
    <t xml:space="preserve">  "</t>
  </si>
  <si>
    <t xml:space="preserve">                                                                                                                "Приложение 11                                                                       
                                                                                                                к  решению Совета сельского поселения 
                                                                                                                Чуровское "О внесении изменений в решение 
                                                                                                                Совета сельского поселения Чуровское  
                                                                                                                от 26 декабря 2019 года № 53 "О бюджете
                                                                                                                сельского поселения Чуровское на 2020 год
                                                                                                                и плановый период 2021 и 2022 годов"
                                                                                                                от 20 февраля 2020 года № 2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</si>
  <si>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</si>
  <si>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</si>
  <si>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</si>
  <si>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</si>
  <si>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 xml:space="preserve">                                                                                                 "Приложение 9                                                                                                       
                                                                                                 к  решению Совета сельского поселения
                                                                                                 Чуровское "О бюджете сельского поселения        
                                                                                                 Чуровское на 2020 год и плановый период 
                                                                                                 2021 и 2022 годов" от 26 декабря 2019 года № 53</t>
  </si>
  <si>
    <t xml:space="preserve">              (тыс.руб.)</t>
  </si>
  <si>
    <t>Наименование передаваемого полномочия</t>
  </si>
  <si>
    <t>Организация и осуществление мероприятий по работе с детьми и молодежью в поселении</t>
  </si>
  <si>
    <t>Организация досуга и обеспечения жителей поселения услугами организаций культуры в части ЕДК</t>
  </si>
  <si>
    <t>Осуществление внешнего муниципального финансового контроля</t>
  </si>
  <si>
    <t>Осуществление внутреннего муниципального контроля</t>
  </si>
  <si>
    <t>Организация досуга и обеспечение жителей поселения услугами организации культуры</t>
  </si>
  <si>
    <t>Осуществление части полномочий по составлению и исполнению бюджета поселения в части ведения бухгалтерского учета и отчетности</t>
  </si>
  <si>
    <t>Обеспечение мероприятий в сфере жилищно-коммунального хозяйства</t>
  </si>
  <si>
    <t xml:space="preserve">Межбюджетные трансферты, передаваемые бюджету Шекснинского муниципального района из бюджета сельского поселения Чуровское  на осуществление части полномочий по решению вопросов местного значения в  соответствии с заключенными соглашениями на 2020 год </t>
  </si>
  <si>
    <t xml:space="preserve">                  Объем  поступлений  доходов  бюджета  сельского поселения Чуровское 
на  2020 год и плановый период 2021 и 2022 годов</t>
  </si>
  <si>
    <t>(тыс.руб.)</t>
  </si>
  <si>
    <t>Код бюджетной классификации</t>
  </si>
  <si>
    <t xml:space="preserve">                                  Наименование  доходов</t>
  </si>
  <si>
    <t>000100 00000 00 0000 000</t>
  </si>
  <si>
    <t>НАЛОГОВЫЕ и НЕНАЛОГОВЫЕ ДОХОДЫ</t>
  </si>
  <si>
    <t>000101 02000 01 0000 110</t>
  </si>
  <si>
    <t xml:space="preserve">Налог на доходы физических лиц </t>
  </si>
  <si>
    <t>000106 01000 00 0000 000</t>
  </si>
  <si>
    <t>Налог на имущество физических лиц</t>
  </si>
  <si>
    <t>000106 01030 10 0000 110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</si>
  <si>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</si>
  <si>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000106 06000 00 0000 110 </t>
  </si>
  <si>
    <t>Земельный налог</t>
  </si>
  <si>
    <t>000106 06033 10 0000 110</t>
  </si>
  <si>
    <t>Земельный налог с организаций, обладающих земельным участком, расположенным в границах сельских поселений</t>
  </si>
  <si>
    <t>000106 06043 10 0000 110</t>
  </si>
  <si>
    <t>Земельный налог, с физических лиц, обладающих земельным участком, расположенным в границах сельских поселений</t>
  </si>
  <si>
    <t>000 108 00 000 00 0000 110</t>
  </si>
  <si>
    <t>Государственная пошлина</t>
  </si>
  <si>
    <t>000 108 04 020 01 0000 110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</si>
  <si>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</si>
  <si>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000111 00000 00 0000 000</t>
  </si>
  <si>
    <t>Доходы от использования имущества, находящегося в государственной и муниципальной собственности</t>
  </si>
  <si>
    <t>000 111 05035 10 0000 120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</si>
  <si>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автономных учреждений)</t>
  </si>
  <si>
    <t>000 114 00000 00 0000 000</t>
  </si>
  <si>
    <t>Доходы от продажи материальных и нематериальных активов</t>
  </si>
  <si>
    <t>000 114 02053 10 0000 410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</si>
  <si>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</si>
  <si>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345 202 00000 00 0000 000</t>
  </si>
  <si>
    <t>Безвозмездные поступления от других бюджетов бюджетной системы Российской Федерации</t>
  </si>
  <si>
    <t>345 202 10000 00 0000 150</t>
  </si>
  <si>
    <t>345 202 15002 10 0000 150</t>
  </si>
  <si>
    <t>Дотации бюджетам  сельских поселений на поддержку мер по обеспечению сбалансированности бюджетов</t>
  </si>
  <si>
    <t>345 202 15009 10 0000 150</t>
  </si>
  <si>
    <t>Дотации бюджетам  сельских поселений на частичную компенсацию дополнительных расходов на повышение оплаты труда работников бюджетной сферы и иные цели</t>
  </si>
  <si>
    <t>345 2 02 20000 00 0000 150</t>
  </si>
  <si>
    <t>345 2 02 29999 10 0000 150</t>
  </si>
  <si>
    <t>Прочие субсидии бюджетам сельских поселений</t>
  </si>
  <si>
    <t>345 202 30 000 00 0000 150</t>
  </si>
  <si>
    <t>345 202 35118 10 0000 150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</si>
  <si>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</si>
  <si>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345 202 36900 10 0000 150</t>
  </si>
  <si>
    <t>345 202 40000 00 0000 150</t>
  </si>
  <si>
    <t>345 202 40014 10 0000 150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</si>
  <si>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</si>
  <si>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</si>
  <si>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r>
      <t xml:space="preserve">                                                                             "Приложение 10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
                                                                             к  решению Совета сельского поселения                                                            
                                                                             Чуровское "О бюджете сельского поселения 
                                                                             Чуровское на 2020 год и плановый период 
                                                                             2021 и 2022 годов" от 26 декабря 2020 года № 53</t>
    </r>
  </si>
  <si>
    <t xml:space="preserve">Межбюджетные трансферты, передаваемые бюджету сельского поселения Чуровское
  из бюджета Шекснинского муниципального района  на осуществление части полномочий по решению вопросов местного значения в соответствии с заключенными соглашениями на 2020 год </t>
  </si>
  <si>
    <t>Межбюджетные трансферты на осуществление полномочий по организации содержания автомобильных дорог местного значения вне границ  населенных пунктов в границах муниципального района</t>
  </si>
  <si>
    <t>Межбюджетные трансферты в сфере градостроительной деятельности</t>
  </si>
  <si>
    <t>Межбюджетные трансферты по организации в границах поселения электро-, тепло-, газоснабжения</t>
  </si>
  <si>
    <t>Иные межбюджетные трансферты организации в границах поселения электро-, тепло-, газоснабженияза счет средств областного бюджета</t>
  </si>
  <si>
    <t>Межбюджетные трансферты на осуществление части полномочий по решению вопросов местного значения в соответствии  с заключенными соглашениями по водоснабжению и водоотведению</t>
  </si>
  <si>
    <t>ИТОГО:</t>
  </si>
  <si>
    <t xml:space="preserve"> "</t>
  </si>
  <si>
    <t xml:space="preserve">           "Приложение 6                                                                                                                      
            к  решению Совета сельского поселения
            Чуровское "О бюджете сельского поселения        
            Чуровское на 2020 год и плановый период 
            2021 и 2022 годов" от 26 декабря 2019 года № 53</t>
  </si>
  <si>
    <t>Распределение бюджетных ассигнований на реализацию 
муниципальных программ сельского поселения Чуровское 
на 2020 год и плановый период 2021 и 2022 годов</t>
  </si>
  <si>
    <t xml:space="preserve">                                                                                                               (тыс.руб.)</t>
  </si>
  <si>
    <t>Всего по муниципальным программам</t>
  </si>
  <si>
    <t xml:space="preserve">                                                                        "Приложение 1
                                                                        к  решению Совета сельского поселения
                                                                        Чуровское "О бюджете сельского поселения        
                                                                        Чуровское на 2020 год и плановый период 
                                                                        2021 и 2022 годов" от 26 декабря 2019 года № 53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</si>
  <si>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</si>
  <si>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</si>
  <si>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Единая субвенция бюджетам сельских поселений из бюджета субъекта РФ</t>
  </si>
  <si>
    <t xml:space="preserve">Субвенции бюджетам бюджетной системы Российской Федерации  </t>
  </si>
  <si>
    <r>
      <t xml:space="preserve">                                                                                             "Приложение 8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
                                                                                             к  решению Совета сельского поселения 
                                                                                             Чуровское "О бюджете
                                                                                             сельского поселения Чуровское на            
                                                                                             2020 год и плановый период 2021 и 2022 годов"
                                                                                             от 26 декабря 2020 года № 53</t>
    </r>
  </si>
  <si>
    <t xml:space="preserve">                                                                              Приложение 1                                                                       
                                                                              к  решению Совета сельского поселения 
                                                                              Чуровское "О внесении изменений в решение 
                                                                              Совета сельского поселения Чуровское  
                                                                              от 26 декабря 2019 года № 53 "О бюджете
                                                                              сельского поселения Чуровское на 2020 год
                                                                              и плановый период 2021 и 2022 годов"
                                                                              от    декабря   2020 года № </t>
  </si>
  <si>
    <t xml:space="preserve">                                                        Приложение 2                                                                       
                                                        к  решению Совета сельского поселения 
                                                        Чуровское "О внесении изменений в решение 
                                                        Совета сельского поселения Чуровское  
                                                        от 26 декабря 2019 года № 53 "О бюджете
                                                        сельского поселения Чуровское на 2020 год
                                                        и плановый период 2021 и 2022 годов"
                                                        от   декабря 2020 года № </t>
  </si>
  <si>
    <t xml:space="preserve">                                                                              Приложение 3                                                                      
                                                                              к  решению Совета сельского поселения 
                                                                              Чуровское "О внесении изменений в решение 
                                                                              Совета сельского поселения Чуровское  
                                                                              от 26 декабря 2019 года № 53 "О бюджете
                                                                              сельского поселения Чуровское на 2020 год
                                                                              и плановый период 2021 и 2022 годов"
                                                                              от    декабря 2020 года №</t>
  </si>
  <si>
    <t xml:space="preserve">                                                                              Приложение 6                                                                       
                                                                              к  решению Совета сельского поселения 
                                                                              Чуровское "О внесении изменений в решение 
                                                                              Совета сельского поселения Чуровское  
                                                                              от 26 декабря 2019 года № 53 "О бюджете
                                                                              сельского поселения Чуровское на 2020 год
                                                                              и плановый период 2021 и 2022 годов"
                                                                              от     декабря 2020 года № </t>
  </si>
  <si>
    <t xml:space="preserve">                                                                              Приложение 4                                                                       
                                                                              к  решению Совета сельского поселения 
                                                                              Чуровское "О внесении изменений в решение 
                                                                              Совета сельского поселения Чуровское  
                                                                              от 26 декабря 2019 года № 53 "О бюджете
                                                                              сельского поселения Чуровское на 2020 год
                                                                              и плановый период 2021 и 2022 годов"
                                                                              от     декабря 2020 года № </t>
  </si>
  <si>
    <t xml:space="preserve">                                                                              Приложение 5                                                                       
                                                                              к  решению Совета сельского поселения 
                                                                              Чуровское "О внесении изменений в решение 
                                                                              Совета сельского поселения Чуровское  
                                                                              от 26 декабря 2019 года № 53 "О бюджете
                                                                              сельского поселения Чуровское на 2020 год
                                                                              и плановый период 2021 и 2022 годов"
                                                                              от    декабря 2020 года №</t>
  </si>
  <si>
    <t xml:space="preserve">                                                     Приложение 7                                                                       
                                                     к  решению Совета сельского поселения 
                                                     Чуровское "О внесении изменений в решение 
                                                     Совета сельского поселения Чуровское  
                                                     от 26 декабря 2019 года № 53 "О бюджете
                                                     сельского поселения Чуровское на 2020 год
                                                     и плановый период 2021 и 2022 годов"
                                                     от декабря 2020 года № 12</t>
  </si>
  <si>
    <t xml:space="preserve">                                                                                        Приложение 8                                                                       
                                                                                        к  решению Совета сельского поселения 
                                                                                        Чуровское "О внесении изменений в решение 
                                                                                        Совета сельского поселения Чуровское  
                                                                                        от 26 декабря 2019 года № 53 "О бюджете
                                                                                        сельского поселения Чуровское на 2020 год
                                                                                        и плановый период 2021 и 2022 годов"
                                                                                        от     декабря 2020 года №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</si>
</sst>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64" fontId="58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1" fillId="0" borderId="10" xfId="0" applyFont="1" applyFill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 horizontal="right" vertical="top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49" fontId="6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164" fontId="6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49" fontId="5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Fill="1" applyAlignment="1">
      <alignment/>
    </xf>
    <xf numFmtId="49" fontId="58" fillId="0" borderId="0" xfId="0" applyNumberFormat="1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0" fillId="0" borderId="0" xfId="0" applyAlignment="1">
      <alignment horizontal="right"/>
    </xf>
    <xf numFmtId="0" fontId="59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61" fillId="0" borderId="12" xfId="0" applyFon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4" fontId="6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67" fillId="0" borderId="0" xfId="0" applyNumberFormat="1" applyFont="1" applyAlignment="1">
      <alignment/>
    </xf>
    <xf numFmtId="49" fontId="6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61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wrapText="1"/>
    </xf>
    <xf numFmtId="49" fontId="5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8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64" fontId="5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 horizontal="center" vertical="center"/>
    </xf>
    <xf numFmtId="2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4" fontId="25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69" fillId="0" borderId="0" xfId="0" applyNumberFormat="1" applyFont="1" applyFill="1" applyAlignment="1">
      <alignment/>
    </xf>
    <xf numFmtId="49" fontId="69" fillId="0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right" vertical="top"/>
    </xf>
    <xf numFmtId="0" fontId="61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4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65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8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vertical="center" wrapText="1"/>
    </xf>
    <xf numFmtId="0" fontId="72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58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wrapText="1"/>
    </xf>
    <xf numFmtId="0" fontId="58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90" zoomScaleSheetLayoutView="90" zoomScalePageLayoutView="0" workbookViewId="0" topLeftCell="A1">
      <selection activeCell="E31" sqref="E31"/>
    </sheetView>
  </sheetViews>
  <sheetFormatPr defaultColWidth="9.140625" defaultRowHeight="15"/>
  <cols>
    <col min="1" max="1" width="25.140625" style="103" customWidth="1"/>
    <col min="2" max="2" width="58.7109375" style="103" customWidth="1"/>
    <col min="3" max="5" width="13.57421875" style="103" customWidth="1"/>
    <col min="6" max="6" width="9.421875" style="102" customWidth="1"/>
    <col min="7" max="7" width="9.140625" style="103" customWidth="1"/>
    <col min="8" max="8" width="2.7109375" style="103" customWidth="1"/>
    <col min="9" max="238" width="9.140625" style="103" customWidth="1"/>
    <col min="239" max="239" width="25.28125" style="103" customWidth="1"/>
    <col min="240" max="240" width="58.7109375" style="103" customWidth="1"/>
    <col min="241" max="241" width="10.8515625" style="103" customWidth="1"/>
    <col min="242" max="242" width="10.00390625" style="103" customWidth="1"/>
    <col min="243" max="243" width="10.140625" style="103" customWidth="1"/>
    <col min="244" max="16384" width="9.140625" style="103" customWidth="1"/>
  </cols>
  <sheetData>
    <row r="1" spans="1:7" s="1" customFormat="1" ht="133.5" customHeight="1">
      <c r="A1" s="192" t="s">
        <v>309</v>
      </c>
      <c r="B1" s="192"/>
      <c r="C1" s="192"/>
      <c r="D1" s="192"/>
      <c r="E1" s="192"/>
      <c r="F1" s="164"/>
      <c r="G1" s="165"/>
    </row>
    <row r="2" spans="2:21" s="11" customFormat="1" ht="15">
      <c r="B2" s="9"/>
      <c r="C2" s="9"/>
      <c r="D2" s="9"/>
      <c r="E2" s="10"/>
      <c r="F2" s="10"/>
      <c r="G2" s="1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2:6" s="1" customFormat="1" ht="86.25" customHeight="1">
      <c r="B3" s="193" t="s">
        <v>303</v>
      </c>
      <c r="C3" s="194"/>
      <c r="D3" s="194"/>
      <c r="E3" s="194"/>
      <c r="F3" s="101"/>
    </row>
    <row r="5" spans="2:6" s="1" customFormat="1" ht="15.75">
      <c r="B5" s="161"/>
      <c r="C5" s="162"/>
      <c r="D5" s="162"/>
      <c r="E5" s="162"/>
      <c r="F5" s="101"/>
    </row>
    <row r="6" spans="1:5" ht="47.25" customHeight="1">
      <c r="A6" s="195" t="s">
        <v>242</v>
      </c>
      <c r="B6" s="196"/>
      <c r="C6" s="196"/>
      <c r="D6" s="196"/>
      <c r="E6" s="196"/>
    </row>
    <row r="7" spans="1:5" ht="18.75">
      <c r="A7" s="104"/>
      <c r="B7" s="105"/>
      <c r="C7" s="105"/>
      <c r="D7" s="105"/>
      <c r="E7" s="105"/>
    </row>
    <row r="8" spans="1:5" ht="18.75">
      <c r="A8" s="106"/>
      <c r="B8" s="107"/>
      <c r="C8" s="108"/>
      <c r="E8" s="109" t="s">
        <v>243</v>
      </c>
    </row>
    <row r="9" spans="1:5" ht="15">
      <c r="A9" s="197" t="s">
        <v>244</v>
      </c>
      <c r="B9" s="199" t="s">
        <v>245</v>
      </c>
      <c r="C9" s="201" t="s">
        <v>0</v>
      </c>
      <c r="D9" s="202"/>
      <c r="E9" s="202"/>
    </row>
    <row r="10" spans="1:5" ht="15">
      <c r="A10" s="198"/>
      <c r="B10" s="200"/>
      <c r="C10" s="163" t="s">
        <v>2</v>
      </c>
      <c r="D10" s="163" t="s">
        <v>3</v>
      </c>
      <c r="E10" s="163" t="s">
        <v>4</v>
      </c>
    </row>
    <row r="11" spans="1:5" ht="15">
      <c r="A11" s="110">
        <v>1</v>
      </c>
      <c r="B11" s="110">
        <v>2</v>
      </c>
      <c r="C11" s="166">
        <v>3</v>
      </c>
      <c r="D11" s="166">
        <v>4</v>
      </c>
      <c r="E11" s="163">
        <v>5</v>
      </c>
    </row>
    <row r="12" spans="1:5" ht="15.75">
      <c r="A12" s="111" t="s">
        <v>246</v>
      </c>
      <c r="B12" s="111" t="s">
        <v>247</v>
      </c>
      <c r="C12" s="112">
        <f>C13+C14+C16+C19+C21+C23</f>
        <v>4455.3</v>
      </c>
      <c r="D12" s="112">
        <f>D13+D14+D16+D19+D21+D23</f>
        <v>3918.7</v>
      </c>
      <c r="E12" s="112">
        <f>E13+E14+E16+E19+E21+E23</f>
        <v>4086.8</v>
      </c>
    </row>
    <row r="13" spans="1:5" ht="15.75">
      <c r="A13" s="111" t="s">
        <v>248</v>
      </c>
      <c r="B13" s="113" t="s">
        <v>249</v>
      </c>
      <c r="C13" s="112">
        <v>2141.3</v>
      </c>
      <c r="D13" s="112">
        <v>2256.7</v>
      </c>
      <c r="E13" s="112">
        <v>2424.8</v>
      </c>
    </row>
    <row r="14" spans="1:5" ht="15.75">
      <c r="A14" s="111" t="s">
        <v>250</v>
      </c>
      <c r="B14" s="111" t="s">
        <v>251</v>
      </c>
      <c r="C14" s="112">
        <f>C15</f>
        <v>380</v>
      </c>
      <c r="D14" s="112">
        <f>D15</f>
        <v>283</v>
      </c>
      <c r="E14" s="112">
        <f>E15</f>
        <v>283</v>
      </c>
    </row>
    <row r="15" spans="1:5" ht="38.25">
      <c r="A15" s="114" t="s">
        <v>252</v>
      </c>
      <c r="B15" s="114" t="s">
        <v>253</v>
      </c>
      <c r="C15" s="115">
        <v>380</v>
      </c>
      <c r="D15" s="116">
        <v>283</v>
      </c>
      <c r="E15" s="116">
        <v>283</v>
      </c>
    </row>
    <row r="16" spans="1:5" ht="15.75">
      <c r="A16" s="111" t="s">
        <v>254</v>
      </c>
      <c r="B16" s="111" t="s">
        <v>255</v>
      </c>
      <c r="C16" s="112">
        <f>C17+C18</f>
        <v>1270</v>
      </c>
      <c r="D16" s="112">
        <f>D17+D18</f>
        <v>1370</v>
      </c>
      <c r="E16" s="112">
        <f>E17+E18</f>
        <v>1370</v>
      </c>
    </row>
    <row r="17" spans="1:5" ht="25.5">
      <c r="A17" s="114" t="s">
        <v>256</v>
      </c>
      <c r="B17" s="117" t="s">
        <v>257</v>
      </c>
      <c r="C17" s="115">
        <v>820</v>
      </c>
      <c r="D17" s="2">
        <v>920</v>
      </c>
      <c r="E17" s="2">
        <v>920</v>
      </c>
    </row>
    <row r="18" spans="1:5" ht="25.5">
      <c r="A18" s="114" t="s">
        <v>258</v>
      </c>
      <c r="B18" s="119" t="s">
        <v>259</v>
      </c>
      <c r="C18" s="120">
        <v>450</v>
      </c>
      <c r="D18" s="3">
        <v>450</v>
      </c>
      <c r="E18" s="3">
        <v>450</v>
      </c>
    </row>
    <row r="19" spans="1:6" s="122" customFormat="1" ht="15.75">
      <c r="A19" s="111" t="s">
        <v>260</v>
      </c>
      <c r="B19" s="113" t="s">
        <v>261</v>
      </c>
      <c r="C19" s="112">
        <f>C20</f>
        <v>3</v>
      </c>
      <c r="D19" s="112">
        <f>D20</f>
        <v>3</v>
      </c>
      <c r="E19" s="112">
        <f>E20</f>
        <v>3</v>
      </c>
      <c r="F19" s="121"/>
    </row>
    <row r="20" spans="1:10" ht="51">
      <c r="A20" s="114" t="s">
        <v>262</v>
      </c>
      <c r="B20" s="119" t="s">
        <v>263</v>
      </c>
      <c r="C20" s="115">
        <v>3</v>
      </c>
      <c r="D20" s="2">
        <v>3</v>
      </c>
      <c r="E20" s="2">
        <v>3</v>
      </c>
      <c r="J20" s="148"/>
    </row>
    <row r="21" spans="1:10" ht="25.5">
      <c r="A21" s="111" t="s">
        <v>264</v>
      </c>
      <c r="B21" s="113" t="s">
        <v>265</v>
      </c>
      <c r="C21" s="112">
        <f>C22</f>
        <v>6</v>
      </c>
      <c r="D21" s="112">
        <f>D22</f>
        <v>6</v>
      </c>
      <c r="E21" s="112">
        <f>E22</f>
        <v>6</v>
      </c>
      <c r="J21" s="149"/>
    </row>
    <row r="22" spans="1:10" ht="51">
      <c r="A22" s="114" t="s">
        <v>266</v>
      </c>
      <c r="B22" s="119" t="s">
        <v>267</v>
      </c>
      <c r="C22" s="115">
        <v>6</v>
      </c>
      <c r="D22" s="120">
        <v>6</v>
      </c>
      <c r="E22" s="120">
        <v>6</v>
      </c>
      <c r="J22" s="149"/>
    </row>
    <row r="23" spans="1:10" ht="15.75">
      <c r="A23" s="111" t="s">
        <v>268</v>
      </c>
      <c r="B23" s="113" t="s">
        <v>269</v>
      </c>
      <c r="C23" s="112">
        <f>C24</f>
        <v>655</v>
      </c>
      <c r="D23" s="112">
        <f>D24</f>
        <v>0</v>
      </c>
      <c r="E23" s="112">
        <f>E24</f>
        <v>0</v>
      </c>
      <c r="J23" s="148"/>
    </row>
    <row r="24" spans="1:10" ht="76.5">
      <c r="A24" s="114" t="s">
        <v>270</v>
      </c>
      <c r="B24" s="119" t="s">
        <v>271</v>
      </c>
      <c r="C24" s="115">
        <v>655</v>
      </c>
      <c r="D24" s="2">
        <v>0</v>
      </c>
      <c r="E24" s="2">
        <v>0</v>
      </c>
      <c r="J24" s="149"/>
    </row>
    <row r="25" spans="1:10" ht="25.5" customHeight="1">
      <c r="A25" s="111" t="s">
        <v>272</v>
      </c>
      <c r="B25" s="111" t="s">
        <v>273</v>
      </c>
      <c r="C25" s="123">
        <f>C26+C31+C29+C34</f>
        <v>13540</v>
      </c>
      <c r="D25" s="123">
        <f>D26+D31+D29+D34</f>
        <v>2535.7</v>
      </c>
      <c r="E25" s="123">
        <f>E26+E31+E29+E34</f>
        <v>1984</v>
      </c>
      <c r="J25" s="148"/>
    </row>
    <row r="26" spans="1:10" ht="15.75" customHeight="1">
      <c r="A26" s="111" t="s">
        <v>274</v>
      </c>
      <c r="B26" s="111" t="s">
        <v>304</v>
      </c>
      <c r="C26" s="123">
        <f>C27+C28</f>
        <v>2645.4</v>
      </c>
      <c r="D26" s="123">
        <f>D27+D28</f>
        <v>2052.1</v>
      </c>
      <c r="E26" s="112">
        <f>E27+E28</f>
        <v>1884</v>
      </c>
      <c r="J26" s="149"/>
    </row>
    <row r="27" spans="1:10" ht="25.5" customHeight="1">
      <c r="A27" s="114" t="s">
        <v>275</v>
      </c>
      <c r="B27" s="114" t="s">
        <v>276</v>
      </c>
      <c r="C27" s="126">
        <f>2170.5+17.9</f>
        <v>2188.4</v>
      </c>
      <c r="D27" s="118">
        <v>2052.1</v>
      </c>
      <c r="E27" s="2">
        <v>1884</v>
      </c>
      <c r="J27" s="149"/>
    </row>
    <row r="28" spans="1:5" ht="38.25" customHeight="1">
      <c r="A28" s="114" t="s">
        <v>277</v>
      </c>
      <c r="B28" s="114" t="s">
        <v>278</v>
      </c>
      <c r="C28" s="115">
        <f>386.6+70.4</f>
        <v>457</v>
      </c>
      <c r="D28" s="124">
        <v>0</v>
      </c>
      <c r="E28" s="124">
        <v>0</v>
      </c>
    </row>
    <row r="29" spans="1:5" ht="25.5" customHeight="1">
      <c r="A29" s="111" t="s">
        <v>279</v>
      </c>
      <c r="B29" s="111" t="s">
        <v>305</v>
      </c>
      <c r="C29" s="123">
        <f>C30</f>
        <v>648.3</v>
      </c>
      <c r="D29" s="123">
        <f>D30</f>
        <v>387.2</v>
      </c>
      <c r="E29" s="123">
        <f>E30</f>
        <v>0</v>
      </c>
    </row>
    <row r="30" spans="1:9" ht="15.75">
      <c r="A30" s="114" t="s">
        <v>280</v>
      </c>
      <c r="B30" s="114" t="s">
        <v>281</v>
      </c>
      <c r="C30" s="126">
        <f>50.4+(387.2-32.5+14.2+51.1)+(208.6-30.7)</f>
        <v>648.3</v>
      </c>
      <c r="D30" s="124">
        <v>387.2</v>
      </c>
      <c r="E30" s="124">
        <v>0</v>
      </c>
      <c r="F30" s="150"/>
      <c r="G30" s="125"/>
      <c r="H30" s="125"/>
      <c r="I30" s="125"/>
    </row>
    <row r="31" spans="1:5" ht="15.75">
      <c r="A31" s="111" t="s">
        <v>282</v>
      </c>
      <c r="B31" s="111" t="s">
        <v>307</v>
      </c>
      <c r="C31" s="112">
        <f>C32+C33</f>
        <v>95.5</v>
      </c>
      <c r="D31" s="112">
        <f>D32+D33</f>
        <v>96.4</v>
      </c>
      <c r="E31" s="112">
        <f>E32+E33</f>
        <v>100</v>
      </c>
    </row>
    <row r="32" spans="1:5" ht="38.25">
      <c r="A32" s="114" t="s">
        <v>283</v>
      </c>
      <c r="B32" s="114" t="s">
        <v>284</v>
      </c>
      <c r="C32" s="126">
        <v>93.5</v>
      </c>
      <c r="D32" s="118">
        <v>94.4</v>
      </c>
      <c r="E32" s="2">
        <v>98</v>
      </c>
    </row>
    <row r="33" spans="1:5" ht="25.5">
      <c r="A33" s="114" t="s">
        <v>285</v>
      </c>
      <c r="B33" s="114" t="s">
        <v>306</v>
      </c>
      <c r="C33" s="120">
        <v>2</v>
      </c>
      <c r="D33" s="120">
        <v>2</v>
      </c>
      <c r="E33" s="124">
        <v>2</v>
      </c>
    </row>
    <row r="34" spans="1:5" ht="15.75">
      <c r="A34" s="111" t="s">
        <v>286</v>
      </c>
      <c r="B34" s="111" t="s">
        <v>1</v>
      </c>
      <c r="C34" s="123">
        <f>C35</f>
        <v>10150.800000000001</v>
      </c>
      <c r="D34" s="112">
        <f>D35</f>
        <v>0</v>
      </c>
      <c r="E34" s="112">
        <f>E35</f>
        <v>0</v>
      </c>
    </row>
    <row r="35" spans="1:7" ht="59.25" customHeight="1">
      <c r="A35" s="114" t="s">
        <v>287</v>
      </c>
      <c r="B35" s="119" t="s">
        <v>288</v>
      </c>
      <c r="C35" s="126">
        <f>172.5-74+200-20.5+8939.1+759.6+250.4-76.3</f>
        <v>10150.800000000001</v>
      </c>
      <c r="D35" s="2">
        <v>0</v>
      </c>
      <c r="E35" s="2">
        <v>0</v>
      </c>
      <c r="F35" s="190"/>
      <c r="G35" s="191"/>
    </row>
    <row r="36" spans="1:5" ht="15.75">
      <c r="A36" s="111"/>
      <c r="B36" s="111" t="s">
        <v>289</v>
      </c>
      <c r="C36" s="112">
        <f>C12+C25</f>
        <v>17995.3</v>
      </c>
      <c r="D36" s="112">
        <f>D12+D25</f>
        <v>6454.4</v>
      </c>
      <c r="E36" s="112">
        <f>E12+E25</f>
        <v>6070.8</v>
      </c>
    </row>
    <row r="37" spans="1:5" ht="15.75">
      <c r="A37" s="127"/>
      <c r="B37" s="127"/>
      <c r="C37" s="128"/>
      <c r="D37" s="128"/>
      <c r="E37" s="129" t="s">
        <v>176</v>
      </c>
    </row>
    <row r="39" spans="3:5" ht="12.75">
      <c r="C39" s="130"/>
      <c r="D39" s="130"/>
      <c r="E39" s="130"/>
    </row>
    <row r="40" spans="3:6" ht="12.75">
      <c r="C40" s="130"/>
      <c r="F40" s="130"/>
    </row>
    <row r="41" ht="12.75">
      <c r="C41" s="130"/>
    </row>
  </sheetData>
  <sheetProtection/>
  <mergeCells count="7">
    <mergeCell ref="F35:G35"/>
    <mergeCell ref="A1:E1"/>
    <mergeCell ref="B3:E3"/>
    <mergeCell ref="A6:E6"/>
    <mergeCell ref="A9:A10"/>
    <mergeCell ref="B9:B10"/>
    <mergeCell ref="C9:E9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46.8515625" style="0" customWidth="1"/>
    <col min="2" max="2" width="7.8515625" style="0" customWidth="1"/>
    <col min="3" max="3" width="8.00390625" style="0" customWidth="1"/>
    <col min="6" max="6" width="9.28125" style="0" customWidth="1"/>
    <col min="7" max="7" width="17.28125" style="61" customWidth="1"/>
  </cols>
  <sheetData>
    <row r="1" spans="1:8" s="1" customFormat="1" ht="136.5" customHeight="1">
      <c r="A1" s="203" t="s">
        <v>310</v>
      </c>
      <c r="B1" s="204"/>
      <c r="C1" s="204"/>
      <c r="D1" s="204"/>
      <c r="E1" s="204"/>
      <c r="F1" s="204"/>
      <c r="G1" s="60"/>
      <c r="H1" s="42"/>
    </row>
    <row r="2" ht="15">
      <c r="A2" s="43"/>
    </row>
    <row r="3" spans="1:7" s="1" customFormat="1" ht="94.5" customHeight="1">
      <c r="A3" s="193" t="s">
        <v>185</v>
      </c>
      <c r="B3" s="205"/>
      <c r="C3" s="205"/>
      <c r="D3" s="205"/>
      <c r="E3" s="205"/>
      <c r="F3" s="205"/>
      <c r="G3" s="62"/>
    </row>
    <row r="4" ht="15">
      <c r="A4" s="43"/>
    </row>
    <row r="5" ht="15">
      <c r="A5" s="44"/>
    </row>
    <row r="6" spans="1:6" ht="85.5" customHeight="1">
      <c r="A6" s="195" t="s">
        <v>186</v>
      </c>
      <c r="B6" s="206"/>
      <c r="C6" s="206"/>
      <c r="D6" s="206"/>
      <c r="E6" s="207"/>
      <c r="F6" s="207"/>
    </row>
    <row r="7" ht="7.5" customHeight="1">
      <c r="A7" s="45"/>
    </row>
    <row r="8" spans="1:6" ht="15.75">
      <c r="A8" s="208" t="s">
        <v>187</v>
      </c>
      <c r="B8" s="209"/>
      <c r="C8" s="209"/>
      <c r="D8" s="209"/>
      <c r="E8" s="209"/>
      <c r="F8" s="209"/>
    </row>
    <row r="9" spans="1:6" ht="15.75">
      <c r="A9" s="210" t="s">
        <v>7</v>
      </c>
      <c r="B9" s="210" t="s">
        <v>8</v>
      </c>
      <c r="C9" s="210" t="s">
        <v>188</v>
      </c>
      <c r="D9" s="213" t="s">
        <v>0</v>
      </c>
      <c r="E9" s="213"/>
      <c r="F9" s="213"/>
    </row>
    <row r="10" spans="1:6" ht="15.75">
      <c r="A10" s="211"/>
      <c r="B10" s="212"/>
      <c r="C10" s="212"/>
      <c r="D10" s="46" t="s">
        <v>189</v>
      </c>
      <c r="E10" s="46" t="s">
        <v>190</v>
      </c>
      <c r="F10" s="46" t="s">
        <v>191</v>
      </c>
    </row>
    <row r="11" spans="1:7" s="47" customFormat="1" ht="15.7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63"/>
    </row>
    <row r="12" spans="1:6" ht="24" customHeight="1">
      <c r="A12" s="48" t="s">
        <v>12</v>
      </c>
      <c r="B12" s="49" t="s">
        <v>13</v>
      </c>
      <c r="C12" s="49" t="s">
        <v>14</v>
      </c>
      <c r="D12" s="50">
        <f>SUM(D13:D16)</f>
        <v>4154.5</v>
      </c>
      <c r="E12" s="50">
        <f>SUM(E13:E16)</f>
        <v>2800.1</v>
      </c>
      <c r="F12" s="50">
        <f>SUM(F13:F16)</f>
        <v>2647.2</v>
      </c>
    </row>
    <row r="13" spans="1:6" ht="54.75" customHeight="1">
      <c r="A13" s="51" t="s">
        <v>15</v>
      </c>
      <c r="B13" s="52" t="s">
        <v>13</v>
      </c>
      <c r="C13" s="52" t="s">
        <v>16</v>
      </c>
      <c r="D13" s="53">
        <v>709.8</v>
      </c>
      <c r="E13" s="53">
        <v>508</v>
      </c>
      <c r="F13" s="53">
        <v>508</v>
      </c>
    </row>
    <row r="14" spans="1:7" ht="79.5" customHeight="1">
      <c r="A14" s="51" t="s">
        <v>26</v>
      </c>
      <c r="B14" s="52" t="s">
        <v>13</v>
      </c>
      <c r="C14" s="52" t="s">
        <v>27</v>
      </c>
      <c r="D14" s="46">
        <f>3368.1+19.6</f>
        <v>3387.7</v>
      </c>
      <c r="E14" s="46">
        <v>2287.1</v>
      </c>
      <c r="F14" s="46">
        <v>2134.2</v>
      </c>
      <c r="G14" s="95"/>
    </row>
    <row r="15" spans="1:6" ht="57" customHeight="1">
      <c r="A15" s="54" t="s">
        <v>192</v>
      </c>
      <c r="B15" s="52" t="s">
        <v>13</v>
      </c>
      <c r="C15" s="52" t="s">
        <v>46</v>
      </c>
      <c r="D15" s="53">
        <v>52</v>
      </c>
      <c r="E15" s="53">
        <v>0</v>
      </c>
      <c r="F15" s="53">
        <v>0</v>
      </c>
    </row>
    <row r="16" spans="1:6" ht="24" customHeight="1">
      <c r="A16" s="51" t="s">
        <v>53</v>
      </c>
      <c r="B16" s="52" t="s">
        <v>13</v>
      </c>
      <c r="C16" s="52">
        <v>11</v>
      </c>
      <c r="D16" s="53">
        <v>5</v>
      </c>
      <c r="E16" s="53">
        <v>5</v>
      </c>
      <c r="F16" s="53">
        <v>5</v>
      </c>
    </row>
    <row r="17" spans="1:6" ht="15.75">
      <c r="A17" s="48" t="s">
        <v>193</v>
      </c>
      <c r="B17" s="49" t="s">
        <v>16</v>
      </c>
      <c r="C17" s="49" t="s">
        <v>14</v>
      </c>
      <c r="D17" s="55">
        <f>D18</f>
        <v>93.5</v>
      </c>
      <c r="E17" s="55">
        <f>E18</f>
        <v>94.4</v>
      </c>
      <c r="F17" s="50">
        <f>F18</f>
        <v>98</v>
      </c>
    </row>
    <row r="18" spans="1:6" ht="31.5">
      <c r="A18" s="51" t="s">
        <v>59</v>
      </c>
      <c r="B18" s="52" t="s">
        <v>16</v>
      </c>
      <c r="C18" s="52" t="s">
        <v>60</v>
      </c>
      <c r="D18" s="46">
        <v>93.5</v>
      </c>
      <c r="E18" s="46">
        <v>94.4</v>
      </c>
      <c r="F18" s="53">
        <v>98</v>
      </c>
    </row>
    <row r="19" spans="1:6" ht="31.5">
      <c r="A19" s="56" t="s">
        <v>194</v>
      </c>
      <c r="B19" s="49" t="s">
        <v>60</v>
      </c>
      <c r="C19" s="49" t="s">
        <v>14</v>
      </c>
      <c r="D19" s="50">
        <f>D20</f>
        <v>40</v>
      </c>
      <c r="E19" s="50">
        <f>E20</f>
        <v>20</v>
      </c>
      <c r="F19" s="50">
        <f>F20</f>
        <v>20</v>
      </c>
    </row>
    <row r="20" spans="1:6" ht="15.75">
      <c r="A20" s="51" t="s">
        <v>195</v>
      </c>
      <c r="B20" s="52" t="s">
        <v>60</v>
      </c>
      <c r="C20" s="52">
        <v>10</v>
      </c>
      <c r="D20" s="53">
        <f>20+10+10</f>
        <v>40</v>
      </c>
      <c r="E20" s="53">
        <v>20</v>
      </c>
      <c r="F20" s="53">
        <v>20</v>
      </c>
    </row>
    <row r="21" spans="1:6" ht="15.75">
      <c r="A21" s="48" t="s">
        <v>196</v>
      </c>
      <c r="B21" s="49" t="s">
        <v>27</v>
      </c>
      <c r="C21" s="49" t="s">
        <v>14</v>
      </c>
      <c r="D21" s="50">
        <f>D22+D23</f>
        <v>933.7</v>
      </c>
      <c r="E21" s="50">
        <f>E22</f>
        <v>0</v>
      </c>
      <c r="F21" s="50">
        <f>F22</f>
        <v>0</v>
      </c>
    </row>
    <row r="22" spans="1:6" ht="31.5">
      <c r="A22" s="51" t="s">
        <v>69</v>
      </c>
      <c r="B22" s="52" t="s">
        <v>27</v>
      </c>
      <c r="C22" s="52" t="s">
        <v>70</v>
      </c>
      <c r="D22" s="53">
        <v>759.6</v>
      </c>
      <c r="E22" s="53">
        <v>0</v>
      </c>
      <c r="F22" s="53">
        <v>0</v>
      </c>
    </row>
    <row r="23" spans="1:6" ht="31.5">
      <c r="A23" s="51" t="s">
        <v>179</v>
      </c>
      <c r="B23" s="52" t="s">
        <v>27</v>
      </c>
      <c r="C23" s="52" t="s">
        <v>183</v>
      </c>
      <c r="D23" s="53">
        <v>174.1</v>
      </c>
      <c r="E23" s="53">
        <v>0</v>
      </c>
      <c r="F23" s="53">
        <v>0</v>
      </c>
    </row>
    <row r="24" spans="1:6" ht="31.5">
      <c r="A24" s="48" t="s">
        <v>75</v>
      </c>
      <c r="B24" s="49" t="s">
        <v>76</v>
      </c>
      <c r="C24" s="49" t="s">
        <v>14</v>
      </c>
      <c r="D24" s="50">
        <f>D25+D26</f>
        <v>12072</v>
      </c>
      <c r="E24" s="55">
        <f>E25+E26</f>
        <v>806.9</v>
      </c>
      <c r="F24" s="55">
        <f>F25+F26</f>
        <v>419.7</v>
      </c>
    </row>
    <row r="25" spans="1:6" ht="15.75">
      <c r="A25" s="51" t="s">
        <v>77</v>
      </c>
      <c r="B25" s="52" t="s">
        <v>76</v>
      </c>
      <c r="C25" s="52" t="s">
        <v>16</v>
      </c>
      <c r="D25" s="46">
        <v>9501.7</v>
      </c>
      <c r="E25" s="53">
        <v>0</v>
      </c>
      <c r="F25" s="2">
        <v>0</v>
      </c>
    </row>
    <row r="26" spans="1:6" ht="15.75">
      <c r="A26" s="51" t="s">
        <v>86</v>
      </c>
      <c r="B26" s="52" t="s">
        <v>76</v>
      </c>
      <c r="C26" s="52" t="s">
        <v>60</v>
      </c>
      <c r="D26" s="53">
        <v>2570.3</v>
      </c>
      <c r="E26" s="46">
        <v>806.9</v>
      </c>
      <c r="F26" s="46">
        <v>419.7</v>
      </c>
    </row>
    <row r="27" spans="1:6" ht="15.75">
      <c r="A27" s="48" t="s">
        <v>197</v>
      </c>
      <c r="B27" s="49" t="s">
        <v>110</v>
      </c>
      <c r="C27" s="49" t="s">
        <v>14</v>
      </c>
      <c r="D27" s="55">
        <f>D28</f>
        <v>4.4</v>
      </c>
      <c r="E27" s="55">
        <f>E28</f>
        <v>4.4</v>
      </c>
      <c r="F27" s="55">
        <f>F28</f>
        <v>4.4</v>
      </c>
    </row>
    <row r="28" spans="1:6" ht="15.75">
      <c r="A28" s="51" t="s">
        <v>111</v>
      </c>
      <c r="B28" s="52" t="s">
        <v>110</v>
      </c>
      <c r="C28" s="52" t="s">
        <v>110</v>
      </c>
      <c r="D28" s="46">
        <v>4.4</v>
      </c>
      <c r="E28" s="46">
        <v>4.4</v>
      </c>
      <c r="F28" s="46">
        <v>4.4</v>
      </c>
    </row>
    <row r="29" spans="1:6" ht="15.75">
      <c r="A29" s="48" t="s">
        <v>198</v>
      </c>
      <c r="B29" s="49" t="s">
        <v>119</v>
      </c>
      <c r="C29" s="49" t="s">
        <v>14</v>
      </c>
      <c r="D29" s="55">
        <f>D30</f>
        <v>2113.3</v>
      </c>
      <c r="E29" s="55">
        <f>E30</f>
        <v>1540.9</v>
      </c>
      <c r="F29" s="55">
        <f>F30</f>
        <v>1540.9</v>
      </c>
    </row>
    <row r="30" spans="1:6" ht="15.75">
      <c r="A30" s="51" t="s">
        <v>199</v>
      </c>
      <c r="B30" s="52" t="s">
        <v>119</v>
      </c>
      <c r="C30" s="52" t="s">
        <v>13</v>
      </c>
      <c r="D30" s="46">
        <v>2113.3</v>
      </c>
      <c r="E30" s="46">
        <v>1540.9</v>
      </c>
      <c r="F30" s="46">
        <v>1540.9</v>
      </c>
    </row>
    <row r="31" spans="1:6" ht="15.75">
      <c r="A31" s="48" t="s">
        <v>200</v>
      </c>
      <c r="B31" s="49">
        <v>10</v>
      </c>
      <c r="C31" s="49" t="s">
        <v>14</v>
      </c>
      <c r="D31" s="50">
        <f>D32+D33+D34</f>
        <v>1045.8</v>
      </c>
      <c r="E31" s="50">
        <f>E32+E33+E34</f>
        <v>969</v>
      </c>
      <c r="F31" s="50">
        <f>F32+F33+F34</f>
        <v>969</v>
      </c>
    </row>
    <row r="32" spans="1:6" ht="15.75">
      <c r="A32" s="51" t="s">
        <v>139</v>
      </c>
      <c r="B32" s="52">
        <v>10</v>
      </c>
      <c r="C32" s="52" t="s">
        <v>13</v>
      </c>
      <c r="D32" s="46">
        <v>688.4</v>
      </c>
      <c r="E32" s="46">
        <v>651.6</v>
      </c>
      <c r="F32" s="46">
        <v>651.6</v>
      </c>
    </row>
    <row r="33" spans="1:6" ht="15.75">
      <c r="A33" s="51" t="s">
        <v>201</v>
      </c>
      <c r="B33" s="52">
        <v>10</v>
      </c>
      <c r="C33" s="52" t="s">
        <v>60</v>
      </c>
      <c r="D33" s="53">
        <v>217.4</v>
      </c>
      <c r="E33" s="53">
        <v>217.4</v>
      </c>
      <c r="F33" s="53">
        <v>217.4</v>
      </c>
    </row>
    <row r="34" spans="1:6" ht="31.5">
      <c r="A34" s="51" t="s">
        <v>202</v>
      </c>
      <c r="B34" s="52">
        <v>10</v>
      </c>
      <c r="C34" s="52" t="s">
        <v>46</v>
      </c>
      <c r="D34" s="53">
        <v>140</v>
      </c>
      <c r="E34" s="53">
        <v>100</v>
      </c>
      <c r="F34" s="53">
        <v>100</v>
      </c>
    </row>
    <row r="35" spans="1:6" ht="15.75">
      <c r="A35" s="48" t="s">
        <v>203</v>
      </c>
      <c r="B35" s="49">
        <v>11</v>
      </c>
      <c r="C35" s="49" t="s">
        <v>14</v>
      </c>
      <c r="D35" s="50">
        <f>D36</f>
        <v>0</v>
      </c>
      <c r="E35" s="50">
        <f>E36</f>
        <v>10</v>
      </c>
      <c r="F35" s="50">
        <f>F36</f>
        <v>10</v>
      </c>
    </row>
    <row r="36" spans="1:6" ht="15.75">
      <c r="A36" s="51" t="s">
        <v>204</v>
      </c>
      <c r="B36" s="52">
        <v>11</v>
      </c>
      <c r="C36" s="52" t="s">
        <v>13</v>
      </c>
      <c r="D36" s="53">
        <v>0</v>
      </c>
      <c r="E36" s="53">
        <v>10</v>
      </c>
      <c r="F36" s="53">
        <v>10</v>
      </c>
    </row>
    <row r="37" spans="1:6" ht="15.75">
      <c r="A37" s="48" t="s">
        <v>167</v>
      </c>
      <c r="B37" s="49">
        <v>12</v>
      </c>
      <c r="C37" s="49" t="s">
        <v>14</v>
      </c>
      <c r="D37" s="50">
        <f>D38</f>
        <v>81.3</v>
      </c>
      <c r="E37" s="50">
        <f>E38</f>
        <v>50</v>
      </c>
      <c r="F37" s="50">
        <v>50</v>
      </c>
    </row>
    <row r="38" spans="1:6" ht="31.5">
      <c r="A38" s="51" t="s">
        <v>168</v>
      </c>
      <c r="B38" s="52">
        <v>12</v>
      </c>
      <c r="C38" s="52" t="s">
        <v>27</v>
      </c>
      <c r="D38" s="53">
        <v>81.3</v>
      </c>
      <c r="E38" s="53">
        <v>50</v>
      </c>
      <c r="F38" s="53">
        <v>50</v>
      </c>
    </row>
    <row r="39" spans="1:6" ht="15.75">
      <c r="A39" s="48" t="s">
        <v>173</v>
      </c>
      <c r="B39" s="57"/>
      <c r="C39" s="57"/>
      <c r="D39" s="50">
        <f>D12+D17+D19+D21+D24+D27+D29+D31+D35+D37</f>
        <v>20538.5</v>
      </c>
      <c r="E39" s="50">
        <f>E12+E17+E19+E21+E24+E27+E29+E31+E35+E37</f>
        <v>6295.700000000001</v>
      </c>
      <c r="F39" s="50">
        <f>F12+F17+F19+F21+F24+F27+F29+F31+F35+F37</f>
        <v>5759.2</v>
      </c>
    </row>
    <row r="40" spans="1:6" ht="15.75">
      <c r="A40" s="48" t="s">
        <v>174</v>
      </c>
      <c r="B40" s="57"/>
      <c r="C40" s="57"/>
      <c r="D40" s="55"/>
      <c r="E40" s="55">
        <v>158.7</v>
      </c>
      <c r="F40" s="55">
        <v>311.6</v>
      </c>
    </row>
    <row r="41" spans="1:6" ht="15.75">
      <c r="A41" s="48" t="s">
        <v>175</v>
      </c>
      <c r="B41" s="57"/>
      <c r="C41" s="57"/>
      <c r="D41" s="50">
        <f>D39+D40</f>
        <v>20538.5</v>
      </c>
      <c r="E41" s="50">
        <f>E39+E40</f>
        <v>6454.400000000001</v>
      </c>
      <c r="F41" s="50">
        <f>F39+F40</f>
        <v>6070.8</v>
      </c>
    </row>
    <row r="42" spans="1:6" ht="15">
      <c r="A42" s="43"/>
      <c r="F42" s="58" t="s">
        <v>176</v>
      </c>
    </row>
    <row r="44" ht="15">
      <c r="D44" s="59"/>
    </row>
  </sheetData>
  <sheetProtection/>
  <mergeCells count="8">
    <mergeCell ref="A1:F1"/>
    <mergeCell ref="A3:F3"/>
    <mergeCell ref="A6:F6"/>
    <mergeCell ref="A8:F8"/>
    <mergeCell ref="A9:A10"/>
    <mergeCell ref="B9:B10"/>
    <mergeCell ref="C9:C10"/>
    <mergeCell ref="D9:F9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9"/>
  <sheetViews>
    <sheetView view="pageBreakPreview" zoomScale="90" zoomScaleSheetLayoutView="90" zoomScalePageLayoutView="0" workbookViewId="0" topLeftCell="A1">
      <selection activeCell="A97" sqref="A97"/>
    </sheetView>
  </sheetViews>
  <sheetFormatPr defaultColWidth="9.140625" defaultRowHeight="15"/>
  <cols>
    <col min="1" max="1" width="42.00390625" style="11" customWidth="1"/>
    <col min="2" max="2" width="7.57421875" style="9" customWidth="1"/>
    <col min="3" max="3" width="7.8515625" style="9" customWidth="1"/>
    <col min="4" max="4" width="13.7109375" style="9" customWidth="1"/>
    <col min="5" max="5" width="5.8515625" style="9" customWidth="1"/>
    <col min="6" max="7" width="9.140625" style="10" customWidth="1"/>
    <col min="8" max="8" width="10.28125" style="10" customWidth="1"/>
    <col min="9" max="9" width="25.140625" style="97" customWidth="1"/>
    <col min="10" max="10" width="21.140625" style="176" customWidth="1"/>
    <col min="11" max="11" width="9.140625" style="172" customWidth="1"/>
    <col min="12" max="28" width="9.140625" style="20" customWidth="1"/>
    <col min="29" max="16384" width="9.140625" style="11" customWidth="1"/>
  </cols>
  <sheetData>
    <row r="1" spans="1:11" s="1" customFormat="1" ht="132" customHeight="1">
      <c r="A1" s="203" t="s">
        <v>311</v>
      </c>
      <c r="B1" s="214"/>
      <c r="C1" s="214"/>
      <c r="D1" s="214"/>
      <c r="E1" s="214"/>
      <c r="F1" s="214"/>
      <c r="G1" s="214"/>
      <c r="H1" s="215"/>
      <c r="I1" s="62"/>
      <c r="J1" s="174"/>
      <c r="K1" s="171"/>
    </row>
    <row r="3" spans="3:11" s="1" customFormat="1" ht="80.25" customHeight="1">
      <c r="C3" s="203" t="s">
        <v>299</v>
      </c>
      <c r="D3" s="215"/>
      <c r="E3" s="215"/>
      <c r="F3" s="215"/>
      <c r="G3" s="215"/>
      <c r="H3" s="215"/>
      <c r="I3" s="62"/>
      <c r="J3" s="174"/>
      <c r="K3" s="171"/>
    </row>
    <row r="4" spans="2:11" s="1" customFormat="1" ht="15.75">
      <c r="B4" s="6"/>
      <c r="C4" s="216" t="s">
        <v>5</v>
      </c>
      <c r="D4" s="216"/>
      <c r="E4" s="216"/>
      <c r="F4" s="216"/>
      <c r="G4" s="7"/>
      <c r="H4" s="7"/>
      <c r="I4" s="62"/>
      <c r="J4" s="174"/>
      <c r="K4" s="171"/>
    </row>
    <row r="5" spans="1:11" s="1" customFormat="1" ht="101.25" customHeight="1">
      <c r="A5" s="195" t="s">
        <v>6</v>
      </c>
      <c r="B5" s="195"/>
      <c r="C5" s="195"/>
      <c r="D5" s="195"/>
      <c r="E5" s="195"/>
      <c r="F5" s="195"/>
      <c r="G5" s="217"/>
      <c r="H5" s="217"/>
      <c r="I5" s="62"/>
      <c r="J5" s="174"/>
      <c r="K5" s="171"/>
    </row>
    <row r="6" spans="1:28" ht="18.75">
      <c r="A6" s="8"/>
      <c r="I6" s="96"/>
      <c r="J6" s="175"/>
      <c r="K6" s="16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7:28" ht="15.75">
      <c r="G7" s="12" t="s">
        <v>177</v>
      </c>
      <c r="I7" s="96"/>
      <c r="J7" s="175"/>
      <c r="K7" s="16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 customHeight="1">
      <c r="A8" s="201" t="s">
        <v>7</v>
      </c>
      <c r="B8" s="201" t="s">
        <v>8</v>
      </c>
      <c r="C8" s="201" t="s">
        <v>9</v>
      </c>
      <c r="D8" s="201" t="s">
        <v>10</v>
      </c>
      <c r="E8" s="201" t="s">
        <v>11</v>
      </c>
      <c r="F8" s="201" t="s">
        <v>0</v>
      </c>
      <c r="G8" s="202"/>
      <c r="H8" s="202"/>
      <c r="I8" s="96"/>
      <c r="J8" s="175"/>
      <c r="K8" s="16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>
      <c r="A9" s="201"/>
      <c r="B9" s="201"/>
      <c r="C9" s="201"/>
      <c r="D9" s="201"/>
      <c r="E9" s="201"/>
      <c r="F9" s="163" t="s">
        <v>2</v>
      </c>
      <c r="G9" s="163" t="s">
        <v>3</v>
      </c>
      <c r="H9" s="163" t="s">
        <v>4</v>
      </c>
      <c r="I9" s="96"/>
      <c r="J9" s="175"/>
      <c r="K9" s="16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">
      <c r="A10" s="163">
        <v>1</v>
      </c>
      <c r="B10" s="163">
        <v>2</v>
      </c>
      <c r="C10" s="163">
        <v>3</v>
      </c>
      <c r="D10" s="163">
        <v>4</v>
      </c>
      <c r="E10" s="163">
        <v>5</v>
      </c>
      <c r="F10" s="163">
        <v>6</v>
      </c>
      <c r="G10" s="163">
        <v>7</v>
      </c>
      <c r="H10" s="163">
        <v>8</v>
      </c>
      <c r="I10" s="96"/>
      <c r="J10" s="175"/>
      <c r="K10" s="16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28.5">
      <c r="A11" s="13" t="s">
        <v>12</v>
      </c>
      <c r="B11" s="14" t="s">
        <v>13</v>
      </c>
      <c r="C11" s="14" t="s">
        <v>14</v>
      </c>
      <c r="D11" s="15"/>
      <c r="E11" s="15"/>
      <c r="F11" s="16">
        <f>F12+F19+F38+F43</f>
        <v>4154.5</v>
      </c>
      <c r="G11" s="16">
        <f>G12+G19+G38+G43</f>
        <v>2800.1000000000004</v>
      </c>
      <c r="H11" s="16">
        <f>H12+H19+H38+H43</f>
        <v>2647.2</v>
      </c>
      <c r="I11" s="96"/>
      <c r="J11" s="175"/>
      <c r="K11" s="16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57">
      <c r="A12" s="13" t="s">
        <v>15</v>
      </c>
      <c r="B12" s="14" t="s">
        <v>13</v>
      </c>
      <c r="C12" s="14" t="s">
        <v>16</v>
      </c>
      <c r="D12" s="15"/>
      <c r="E12" s="15"/>
      <c r="F12" s="16">
        <f>F13</f>
        <v>709.8000000000001</v>
      </c>
      <c r="G12" s="16">
        <f aca="true" t="shared" si="0" ref="G12:H15">G13</f>
        <v>508</v>
      </c>
      <c r="H12" s="16">
        <f t="shared" si="0"/>
        <v>508</v>
      </c>
      <c r="I12" s="96"/>
      <c r="J12" s="175"/>
      <c r="K12" s="16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30">
      <c r="A13" s="17" t="s">
        <v>17</v>
      </c>
      <c r="B13" s="18" t="s">
        <v>13</v>
      </c>
      <c r="C13" s="18" t="s">
        <v>16</v>
      </c>
      <c r="D13" s="163" t="s">
        <v>18</v>
      </c>
      <c r="E13" s="163"/>
      <c r="F13" s="19">
        <f>F14</f>
        <v>709.8000000000001</v>
      </c>
      <c r="G13" s="19">
        <f t="shared" si="0"/>
        <v>508</v>
      </c>
      <c r="H13" s="19">
        <f t="shared" si="0"/>
        <v>508</v>
      </c>
      <c r="I13" s="96"/>
      <c r="J13" s="175"/>
      <c r="K13" s="16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">
      <c r="A14" s="17" t="s">
        <v>19</v>
      </c>
      <c r="B14" s="18" t="s">
        <v>13</v>
      </c>
      <c r="C14" s="18" t="s">
        <v>16</v>
      </c>
      <c r="D14" s="163" t="s">
        <v>20</v>
      </c>
      <c r="E14" s="163"/>
      <c r="F14" s="19">
        <f>F15+F17</f>
        <v>709.8000000000001</v>
      </c>
      <c r="G14" s="19">
        <f>G15+G17</f>
        <v>508</v>
      </c>
      <c r="H14" s="19">
        <f>H15+H17</f>
        <v>508</v>
      </c>
      <c r="I14" s="96"/>
      <c r="J14" s="175"/>
      <c r="K14" s="16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30">
      <c r="A15" s="17" t="s">
        <v>21</v>
      </c>
      <c r="B15" s="18" t="s">
        <v>13</v>
      </c>
      <c r="C15" s="18" t="s">
        <v>16</v>
      </c>
      <c r="D15" s="163" t="s">
        <v>22</v>
      </c>
      <c r="E15" s="163"/>
      <c r="F15" s="19">
        <f>F16</f>
        <v>594.2</v>
      </c>
      <c r="G15" s="19">
        <f t="shared" si="0"/>
        <v>508</v>
      </c>
      <c r="H15" s="19">
        <f t="shared" si="0"/>
        <v>508</v>
      </c>
      <c r="I15" s="96"/>
      <c r="J15" s="175"/>
      <c r="K15" s="16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30">
      <c r="A16" s="17" t="s">
        <v>23</v>
      </c>
      <c r="B16" s="18" t="s">
        <v>13</v>
      </c>
      <c r="C16" s="18" t="s">
        <v>16</v>
      </c>
      <c r="D16" s="163" t="s">
        <v>22</v>
      </c>
      <c r="E16" s="163">
        <v>120</v>
      </c>
      <c r="F16" s="19">
        <f>508+17.9+19.1+49.2</f>
        <v>594.2</v>
      </c>
      <c r="G16" s="19">
        <v>508</v>
      </c>
      <c r="H16" s="19">
        <v>508</v>
      </c>
      <c r="I16" s="184"/>
      <c r="J16" s="175"/>
      <c r="K16" s="16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67.5" customHeight="1">
      <c r="A17" s="17" t="s">
        <v>24</v>
      </c>
      <c r="B17" s="18" t="s">
        <v>13</v>
      </c>
      <c r="C17" s="18" t="s">
        <v>16</v>
      </c>
      <c r="D17" s="163" t="s">
        <v>25</v>
      </c>
      <c r="E17" s="163"/>
      <c r="F17" s="19">
        <f>F18</f>
        <v>115.60000000000001</v>
      </c>
      <c r="G17" s="19">
        <f>G18</f>
        <v>0</v>
      </c>
      <c r="H17" s="19">
        <f>H18</f>
        <v>0</v>
      </c>
      <c r="I17" s="96"/>
      <c r="J17" s="175"/>
      <c r="K17" s="16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67.5" customHeight="1">
      <c r="A18" s="17" t="s">
        <v>24</v>
      </c>
      <c r="B18" s="18" t="s">
        <v>13</v>
      </c>
      <c r="C18" s="18" t="s">
        <v>16</v>
      </c>
      <c r="D18" s="163" t="s">
        <v>25</v>
      </c>
      <c r="E18" s="163">
        <v>120</v>
      </c>
      <c r="F18" s="19">
        <f>104.9+10.7</f>
        <v>115.60000000000001</v>
      </c>
      <c r="G18" s="19">
        <v>0</v>
      </c>
      <c r="H18" s="19">
        <v>0</v>
      </c>
      <c r="I18" s="41"/>
      <c r="J18" s="175"/>
      <c r="K18" s="16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8" ht="85.5">
      <c r="A19" s="29" t="s">
        <v>26</v>
      </c>
      <c r="B19" s="14" t="s">
        <v>13</v>
      </c>
      <c r="C19" s="14" t="s">
        <v>27</v>
      </c>
      <c r="D19" s="15"/>
      <c r="E19" s="15"/>
      <c r="F19" s="16">
        <f>F20</f>
        <v>3387.7000000000003</v>
      </c>
      <c r="G19" s="16">
        <f>G20</f>
        <v>2287.1000000000004</v>
      </c>
      <c r="H19" s="16">
        <f>H20</f>
        <v>2134.2</v>
      </c>
    </row>
    <row r="20" spans="1:8" ht="30">
      <c r="A20" s="17" t="s">
        <v>17</v>
      </c>
      <c r="B20" s="18" t="s">
        <v>13</v>
      </c>
      <c r="C20" s="18" t="s">
        <v>27</v>
      </c>
      <c r="D20" s="163" t="s">
        <v>18</v>
      </c>
      <c r="E20" s="163"/>
      <c r="F20" s="19">
        <f>F21+F25+F27+F29</f>
        <v>3387.7000000000003</v>
      </c>
      <c r="G20" s="19">
        <f>G21+G27+G29</f>
        <v>2287.1000000000004</v>
      </c>
      <c r="H20" s="19">
        <f>H21+H27+H29</f>
        <v>2134.2</v>
      </c>
    </row>
    <row r="21" spans="1:8" ht="30">
      <c r="A21" s="17" t="s">
        <v>21</v>
      </c>
      <c r="B21" s="18" t="s">
        <v>13</v>
      </c>
      <c r="C21" s="18" t="s">
        <v>27</v>
      </c>
      <c r="D21" s="163" t="s">
        <v>28</v>
      </c>
      <c r="E21" s="163"/>
      <c r="F21" s="19">
        <f>SUM(F22:F24)</f>
        <v>2658</v>
      </c>
      <c r="G21" s="163">
        <f>SUM(G22:G24)</f>
        <v>2285.1000000000004</v>
      </c>
      <c r="H21" s="163">
        <f>SUM(H22:H24)</f>
        <v>2132.2</v>
      </c>
    </row>
    <row r="22" spans="1:8" ht="30">
      <c r="A22" s="21" t="s">
        <v>23</v>
      </c>
      <c r="B22" s="18" t="s">
        <v>13</v>
      </c>
      <c r="C22" s="18" t="s">
        <v>27</v>
      </c>
      <c r="D22" s="163" t="s">
        <v>28</v>
      </c>
      <c r="E22" s="163">
        <v>120</v>
      </c>
      <c r="F22" s="19">
        <v>1365</v>
      </c>
      <c r="G22" s="19">
        <v>1365</v>
      </c>
      <c r="H22" s="19">
        <v>1365</v>
      </c>
    </row>
    <row r="23" spans="1:9" ht="30">
      <c r="A23" s="21" t="s">
        <v>29</v>
      </c>
      <c r="B23" s="18" t="s">
        <v>13</v>
      </c>
      <c r="C23" s="18" t="s">
        <v>27</v>
      </c>
      <c r="D23" s="163" t="s">
        <v>28</v>
      </c>
      <c r="E23" s="163">
        <v>240</v>
      </c>
      <c r="F23" s="19">
        <f>984-128.6+30+19.6</f>
        <v>905</v>
      </c>
      <c r="G23" s="163">
        <f>817.2+4.2-1.3</f>
        <v>820.1000000000001</v>
      </c>
      <c r="H23" s="163">
        <f>754.2-87</f>
        <v>667.2</v>
      </c>
      <c r="I23" s="144"/>
    </row>
    <row r="24" spans="1:8" ht="15">
      <c r="A24" s="17" t="s">
        <v>30</v>
      </c>
      <c r="B24" s="18" t="s">
        <v>13</v>
      </c>
      <c r="C24" s="18" t="s">
        <v>27</v>
      </c>
      <c r="D24" s="163" t="s">
        <v>28</v>
      </c>
      <c r="E24" s="163">
        <v>850</v>
      </c>
      <c r="F24" s="19">
        <f>100+287+1</f>
        <v>388</v>
      </c>
      <c r="G24" s="19">
        <v>100</v>
      </c>
      <c r="H24" s="19">
        <v>100</v>
      </c>
    </row>
    <row r="25" spans="1:8" ht="75">
      <c r="A25" s="17" t="s">
        <v>24</v>
      </c>
      <c r="B25" s="18" t="s">
        <v>13</v>
      </c>
      <c r="C25" s="18" t="s">
        <v>27</v>
      </c>
      <c r="D25" s="163" t="s">
        <v>178</v>
      </c>
      <c r="E25" s="163"/>
      <c r="F25" s="19">
        <f>F26</f>
        <v>341.40000000000003</v>
      </c>
      <c r="G25" s="19">
        <f>G26</f>
        <v>0</v>
      </c>
      <c r="H25" s="19">
        <f>H26</f>
        <v>0</v>
      </c>
    </row>
    <row r="26" spans="1:9" ht="75">
      <c r="A26" s="17" t="s">
        <v>24</v>
      </c>
      <c r="B26" s="18" t="s">
        <v>13</v>
      </c>
      <c r="C26" s="18" t="s">
        <v>27</v>
      </c>
      <c r="D26" s="163" t="s">
        <v>178</v>
      </c>
      <c r="E26" s="163">
        <v>120</v>
      </c>
      <c r="F26" s="19">
        <f>281.7+70.4-10.7</f>
        <v>341.40000000000003</v>
      </c>
      <c r="G26" s="19">
        <v>0</v>
      </c>
      <c r="H26" s="19">
        <v>0</v>
      </c>
      <c r="I26" s="143"/>
    </row>
    <row r="27" spans="1:8" ht="150">
      <c r="A27" s="22" t="s">
        <v>31</v>
      </c>
      <c r="B27" s="18" t="s">
        <v>13</v>
      </c>
      <c r="C27" s="18" t="s">
        <v>27</v>
      </c>
      <c r="D27" s="163" t="s">
        <v>32</v>
      </c>
      <c r="E27" s="163"/>
      <c r="F27" s="19">
        <f>F28</f>
        <v>2</v>
      </c>
      <c r="G27" s="19">
        <f>G28</f>
        <v>2</v>
      </c>
      <c r="H27" s="19">
        <f>H28</f>
        <v>2</v>
      </c>
    </row>
    <row r="28" spans="1:9" ht="30">
      <c r="A28" s="21" t="s">
        <v>33</v>
      </c>
      <c r="B28" s="18" t="s">
        <v>13</v>
      </c>
      <c r="C28" s="18" t="s">
        <v>27</v>
      </c>
      <c r="D28" s="163" t="s">
        <v>32</v>
      </c>
      <c r="E28" s="163">
        <v>240</v>
      </c>
      <c r="F28" s="19">
        <v>2</v>
      </c>
      <c r="G28" s="19">
        <v>2</v>
      </c>
      <c r="H28" s="19">
        <v>2</v>
      </c>
      <c r="I28" s="98"/>
    </row>
    <row r="29" spans="1:8" ht="15">
      <c r="A29" s="21" t="s">
        <v>34</v>
      </c>
      <c r="B29" s="18" t="s">
        <v>13</v>
      </c>
      <c r="C29" s="18" t="s">
        <v>27</v>
      </c>
      <c r="D29" s="163" t="s">
        <v>35</v>
      </c>
      <c r="E29" s="163"/>
      <c r="F29" s="19">
        <f>F30+F34+F36+F32</f>
        <v>386.3</v>
      </c>
      <c r="G29" s="19">
        <f>G30+G34+G36</f>
        <v>0</v>
      </c>
      <c r="H29" s="19">
        <f>H30+H34+H36</f>
        <v>0</v>
      </c>
    </row>
    <row r="30" spans="1:8" ht="45">
      <c r="A30" s="21" t="s">
        <v>36</v>
      </c>
      <c r="B30" s="18" t="s">
        <v>13</v>
      </c>
      <c r="C30" s="18" t="s">
        <v>27</v>
      </c>
      <c r="D30" s="163" t="s">
        <v>37</v>
      </c>
      <c r="E30" s="163"/>
      <c r="F30" s="19">
        <f>F31</f>
        <v>38.1</v>
      </c>
      <c r="G30" s="19">
        <f>G31</f>
        <v>0</v>
      </c>
      <c r="H30" s="19">
        <f>H31</f>
        <v>0</v>
      </c>
    </row>
    <row r="31" spans="1:8" ht="15">
      <c r="A31" s="21" t="s">
        <v>1</v>
      </c>
      <c r="B31" s="18" t="s">
        <v>13</v>
      </c>
      <c r="C31" s="18" t="s">
        <v>27</v>
      </c>
      <c r="D31" s="163" t="s">
        <v>37</v>
      </c>
      <c r="E31" s="163">
        <v>540</v>
      </c>
      <c r="F31" s="19">
        <v>38.1</v>
      </c>
      <c r="G31" s="19">
        <v>0</v>
      </c>
      <c r="H31" s="19">
        <v>0</v>
      </c>
    </row>
    <row r="32" spans="1:8" ht="45">
      <c r="A32" s="36" t="s">
        <v>38</v>
      </c>
      <c r="B32" s="24" t="s">
        <v>13</v>
      </c>
      <c r="C32" s="24" t="s">
        <v>27</v>
      </c>
      <c r="D32" s="24" t="s">
        <v>39</v>
      </c>
      <c r="E32" s="25"/>
      <c r="F32" s="19">
        <f>F33</f>
        <v>102</v>
      </c>
      <c r="G32" s="3">
        <f>G33</f>
        <v>0</v>
      </c>
      <c r="H32" s="3">
        <f>H33</f>
        <v>0</v>
      </c>
    </row>
    <row r="33" spans="1:8" ht="15">
      <c r="A33" s="36" t="s">
        <v>1</v>
      </c>
      <c r="B33" s="24" t="s">
        <v>13</v>
      </c>
      <c r="C33" s="24" t="s">
        <v>27</v>
      </c>
      <c r="D33" s="24" t="s">
        <v>39</v>
      </c>
      <c r="E33" s="24" t="s">
        <v>40</v>
      </c>
      <c r="F33" s="19">
        <f>51+51</f>
        <v>102</v>
      </c>
      <c r="G33" s="26">
        <v>0</v>
      </c>
      <c r="H33" s="26">
        <v>0</v>
      </c>
    </row>
    <row r="34" spans="1:8" ht="75">
      <c r="A34" s="17" t="s">
        <v>41</v>
      </c>
      <c r="B34" s="18" t="s">
        <v>13</v>
      </c>
      <c r="C34" s="18" t="s">
        <v>27</v>
      </c>
      <c r="D34" s="163" t="s">
        <v>42</v>
      </c>
      <c r="E34" s="163"/>
      <c r="F34" s="19">
        <f>F35</f>
        <v>204</v>
      </c>
      <c r="G34" s="19">
        <f>G35</f>
        <v>0</v>
      </c>
      <c r="H34" s="19">
        <f>H35</f>
        <v>0</v>
      </c>
    </row>
    <row r="35" spans="1:8" ht="15">
      <c r="A35" s="21" t="s">
        <v>1</v>
      </c>
      <c r="B35" s="18" t="s">
        <v>13</v>
      </c>
      <c r="C35" s="18" t="s">
        <v>27</v>
      </c>
      <c r="D35" s="163" t="s">
        <v>42</v>
      </c>
      <c r="E35" s="163">
        <v>540</v>
      </c>
      <c r="F35" s="19">
        <v>204</v>
      </c>
      <c r="G35" s="19">
        <v>0</v>
      </c>
      <c r="H35" s="19">
        <v>0</v>
      </c>
    </row>
    <row r="36" spans="1:8" ht="75">
      <c r="A36" s="21" t="s">
        <v>43</v>
      </c>
      <c r="B36" s="18" t="s">
        <v>13</v>
      </c>
      <c r="C36" s="18" t="s">
        <v>27</v>
      </c>
      <c r="D36" s="163" t="s">
        <v>44</v>
      </c>
      <c r="E36" s="163"/>
      <c r="F36" s="19">
        <f>F37</f>
        <v>42.2</v>
      </c>
      <c r="G36" s="19">
        <f>G37</f>
        <v>0</v>
      </c>
      <c r="H36" s="19">
        <f>H37</f>
        <v>0</v>
      </c>
    </row>
    <row r="37" spans="1:8" ht="15">
      <c r="A37" s="21" t="s">
        <v>1</v>
      </c>
      <c r="B37" s="18" t="s">
        <v>13</v>
      </c>
      <c r="C37" s="18" t="s">
        <v>27</v>
      </c>
      <c r="D37" s="163" t="s">
        <v>44</v>
      </c>
      <c r="E37" s="163">
        <v>540</v>
      </c>
      <c r="F37" s="19">
        <v>42.2</v>
      </c>
      <c r="G37" s="19">
        <v>0</v>
      </c>
      <c r="H37" s="19">
        <v>0</v>
      </c>
    </row>
    <row r="38" spans="1:28" s="27" customFormat="1" ht="57">
      <c r="A38" s="29" t="s">
        <v>45</v>
      </c>
      <c r="B38" s="14" t="s">
        <v>13</v>
      </c>
      <c r="C38" s="14" t="s">
        <v>46</v>
      </c>
      <c r="D38" s="15"/>
      <c r="E38" s="15"/>
      <c r="F38" s="16">
        <f>F39</f>
        <v>52</v>
      </c>
      <c r="G38" s="16">
        <f aca="true" t="shared" si="1" ref="G38:H41">G39</f>
        <v>0</v>
      </c>
      <c r="H38" s="16">
        <f t="shared" si="1"/>
        <v>0</v>
      </c>
      <c r="I38" s="99"/>
      <c r="J38" s="177"/>
      <c r="K38" s="173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8" ht="30">
      <c r="A39" s="21" t="s">
        <v>47</v>
      </c>
      <c r="B39" s="18" t="s">
        <v>13</v>
      </c>
      <c r="C39" s="18" t="s">
        <v>46</v>
      </c>
      <c r="D39" s="163" t="s">
        <v>48</v>
      </c>
      <c r="E39" s="163"/>
      <c r="F39" s="19">
        <f>F40</f>
        <v>52</v>
      </c>
      <c r="G39" s="19">
        <f t="shared" si="1"/>
        <v>0</v>
      </c>
      <c r="H39" s="19">
        <f t="shared" si="1"/>
        <v>0</v>
      </c>
    </row>
    <row r="40" spans="1:8" ht="15">
      <c r="A40" s="21" t="s">
        <v>34</v>
      </c>
      <c r="B40" s="18" t="s">
        <v>13</v>
      </c>
      <c r="C40" s="18" t="s">
        <v>46</v>
      </c>
      <c r="D40" s="163" t="s">
        <v>49</v>
      </c>
      <c r="E40" s="163"/>
      <c r="F40" s="19">
        <f>F41</f>
        <v>52</v>
      </c>
      <c r="G40" s="19">
        <f t="shared" si="1"/>
        <v>0</v>
      </c>
      <c r="H40" s="19">
        <f t="shared" si="1"/>
        <v>0</v>
      </c>
    </row>
    <row r="41" spans="1:8" ht="45">
      <c r="A41" s="21" t="s">
        <v>50</v>
      </c>
      <c r="B41" s="18" t="s">
        <v>13</v>
      </c>
      <c r="C41" s="18" t="s">
        <v>46</v>
      </c>
      <c r="D41" s="163" t="s">
        <v>51</v>
      </c>
      <c r="E41" s="163"/>
      <c r="F41" s="19">
        <f>F42</f>
        <v>52</v>
      </c>
      <c r="G41" s="19">
        <f t="shared" si="1"/>
        <v>0</v>
      </c>
      <c r="H41" s="19">
        <f t="shared" si="1"/>
        <v>0</v>
      </c>
    </row>
    <row r="42" spans="1:8" ht="15">
      <c r="A42" s="17" t="s">
        <v>1</v>
      </c>
      <c r="B42" s="18" t="s">
        <v>13</v>
      </c>
      <c r="C42" s="18" t="s">
        <v>46</v>
      </c>
      <c r="D42" s="163" t="s">
        <v>52</v>
      </c>
      <c r="E42" s="163">
        <v>540</v>
      </c>
      <c r="F42" s="19">
        <v>52</v>
      </c>
      <c r="G42" s="19">
        <v>0</v>
      </c>
      <c r="H42" s="19">
        <v>0</v>
      </c>
    </row>
    <row r="43" spans="1:28" s="27" customFormat="1" ht="15">
      <c r="A43" s="13" t="s">
        <v>53</v>
      </c>
      <c r="B43" s="14" t="s">
        <v>13</v>
      </c>
      <c r="C43" s="14">
        <v>11</v>
      </c>
      <c r="D43" s="15"/>
      <c r="E43" s="15"/>
      <c r="F43" s="16">
        <f>F44</f>
        <v>5</v>
      </c>
      <c r="G43" s="16">
        <f aca="true" t="shared" si="2" ref="G43:H45">G44</f>
        <v>5</v>
      </c>
      <c r="H43" s="16">
        <f t="shared" si="2"/>
        <v>5</v>
      </c>
      <c r="I43" s="99"/>
      <c r="J43" s="177"/>
      <c r="K43" s="17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8" ht="15">
      <c r="A44" s="17" t="s">
        <v>53</v>
      </c>
      <c r="B44" s="18" t="s">
        <v>13</v>
      </c>
      <c r="C44" s="18">
        <v>11</v>
      </c>
      <c r="D44" s="163" t="s">
        <v>54</v>
      </c>
      <c r="E44" s="163"/>
      <c r="F44" s="19">
        <f>F45</f>
        <v>5</v>
      </c>
      <c r="G44" s="19">
        <f t="shared" si="2"/>
        <v>5</v>
      </c>
      <c r="H44" s="19">
        <f t="shared" si="2"/>
        <v>5</v>
      </c>
    </row>
    <row r="45" spans="1:8" ht="15">
      <c r="A45" s="17" t="s">
        <v>55</v>
      </c>
      <c r="B45" s="18" t="s">
        <v>13</v>
      </c>
      <c r="C45" s="18">
        <v>11</v>
      </c>
      <c r="D45" s="163" t="s">
        <v>56</v>
      </c>
      <c r="E45" s="163"/>
      <c r="F45" s="19">
        <f>F46</f>
        <v>5</v>
      </c>
      <c r="G45" s="19">
        <f t="shared" si="2"/>
        <v>5</v>
      </c>
      <c r="H45" s="19">
        <f t="shared" si="2"/>
        <v>5</v>
      </c>
    </row>
    <row r="46" spans="1:8" ht="15">
      <c r="A46" s="21" t="s">
        <v>57</v>
      </c>
      <c r="B46" s="18" t="s">
        <v>13</v>
      </c>
      <c r="C46" s="18">
        <v>11</v>
      </c>
      <c r="D46" s="163" t="s">
        <v>56</v>
      </c>
      <c r="E46" s="163">
        <v>870</v>
      </c>
      <c r="F46" s="19">
        <v>5</v>
      </c>
      <c r="G46" s="19">
        <v>5</v>
      </c>
      <c r="H46" s="19">
        <v>5</v>
      </c>
    </row>
    <row r="47" spans="1:8" ht="15">
      <c r="A47" s="13" t="s">
        <v>58</v>
      </c>
      <c r="B47" s="14" t="s">
        <v>16</v>
      </c>
      <c r="C47" s="14" t="s">
        <v>14</v>
      </c>
      <c r="D47" s="15"/>
      <c r="E47" s="15"/>
      <c r="F47" s="15">
        <f>F48</f>
        <v>93.5</v>
      </c>
      <c r="G47" s="15">
        <f aca="true" t="shared" si="3" ref="G47:H50">G48</f>
        <v>94.4</v>
      </c>
      <c r="H47" s="16">
        <f t="shared" si="3"/>
        <v>98</v>
      </c>
    </row>
    <row r="48" spans="1:8" ht="30">
      <c r="A48" s="17" t="s">
        <v>59</v>
      </c>
      <c r="B48" s="18" t="s">
        <v>16</v>
      </c>
      <c r="C48" s="18" t="s">
        <v>60</v>
      </c>
      <c r="D48" s="163"/>
      <c r="E48" s="163"/>
      <c r="F48" s="163">
        <f>F49</f>
        <v>93.5</v>
      </c>
      <c r="G48" s="163">
        <f t="shared" si="3"/>
        <v>94.4</v>
      </c>
      <c r="H48" s="19">
        <f t="shared" si="3"/>
        <v>98</v>
      </c>
    </row>
    <row r="49" spans="1:8" ht="30">
      <c r="A49" s="21" t="s">
        <v>17</v>
      </c>
      <c r="B49" s="18" t="s">
        <v>16</v>
      </c>
      <c r="C49" s="18" t="s">
        <v>60</v>
      </c>
      <c r="D49" s="163" t="s">
        <v>18</v>
      </c>
      <c r="E49" s="163"/>
      <c r="F49" s="163">
        <f>F50</f>
        <v>93.5</v>
      </c>
      <c r="G49" s="163">
        <f t="shared" si="3"/>
        <v>94.4</v>
      </c>
      <c r="H49" s="19">
        <f t="shared" si="3"/>
        <v>98</v>
      </c>
    </row>
    <row r="50" spans="1:28" ht="45">
      <c r="A50" s="21" t="s">
        <v>61</v>
      </c>
      <c r="B50" s="18" t="s">
        <v>16</v>
      </c>
      <c r="C50" s="18" t="s">
        <v>60</v>
      </c>
      <c r="D50" s="163" t="s">
        <v>62</v>
      </c>
      <c r="E50" s="163"/>
      <c r="F50" s="163">
        <f>F51</f>
        <v>93.5</v>
      </c>
      <c r="G50" s="163">
        <f t="shared" si="3"/>
        <v>94.4</v>
      </c>
      <c r="H50" s="19">
        <f t="shared" si="3"/>
        <v>98</v>
      </c>
      <c r="I50" s="96"/>
      <c r="J50" s="175"/>
      <c r="K50" s="16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30">
      <c r="A51" s="17" t="s">
        <v>23</v>
      </c>
      <c r="B51" s="18" t="s">
        <v>16</v>
      </c>
      <c r="C51" s="18" t="s">
        <v>60</v>
      </c>
      <c r="D51" s="163" t="s">
        <v>62</v>
      </c>
      <c r="E51" s="163">
        <v>120</v>
      </c>
      <c r="F51" s="163">
        <v>93.5</v>
      </c>
      <c r="G51" s="163">
        <v>94.4</v>
      </c>
      <c r="H51" s="19">
        <v>98</v>
      </c>
      <c r="I51" s="96"/>
      <c r="J51" s="175"/>
      <c r="K51" s="16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42.75">
      <c r="A52" s="29" t="s">
        <v>63</v>
      </c>
      <c r="B52" s="14" t="s">
        <v>60</v>
      </c>
      <c r="C52" s="14" t="s">
        <v>14</v>
      </c>
      <c r="D52" s="15"/>
      <c r="E52" s="15"/>
      <c r="F52" s="16">
        <f>F53</f>
        <v>40</v>
      </c>
      <c r="G52" s="16">
        <f aca="true" t="shared" si="4" ref="G52:H55">G53</f>
        <v>20</v>
      </c>
      <c r="H52" s="16">
        <f t="shared" si="4"/>
        <v>20</v>
      </c>
      <c r="I52" s="40"/>
      <c r="J52" s="175"/>
      <c r="K52" s="16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">
      <c r="A53" s="17" t="s">
        <v>64</v>
      </c>
      <c r="B53" s="18" t="s">
        <v>60</v>
      </c>
      <c r="C53" s="18">
        <v>10</v>
      </c>
      <c r="D53" s="163"/>
      <c r="E53" s="163"/>
      <c r="F53" s="19">
        <f>F54</f>
        <v>40</v>
      </c>
      <c r="G53" s="19">
        <f t="shared" si="4"/>
        <v>20</v>
      </c>
      <c r="H53" s="19">
        <f t="shared" si="4"/>
        <v>20</v>
      </c>
      <c r="I53" s="40"/>
      <c r="J53" s="175"/>
      <c r="K53" s="16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30">
      <c r="A54" s="21" t="s">
        <v>65</v>
      </c>
      <c r="B54" s="18" t="s">
        <v>60</v>
      </c>
      <c r="C54" s="18">
        <v>10</v>
      </c>
      <c r="D54" s="163" t="s">
        <v>66</v>
      </c>
      <c r="E54" s="163"/>
      <c r="F54" s="19">
        <f>F55</f>
        <v>40</v>
      </c>
      <c r="G54" s="19">
        <f t="shared" si="4"/>
        <v>20</v>
      </c>
      <c r="H54" s="19">
        <f t="shared" si="4"/>
        <v>20</v>
      </c>
      <c r="I54" s="40"/>
      <c r="J54" s="175"/>
      <c r="K54" s="16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">
      <c r="A55" s="17" t="s">
        <v>64</v>
      </c>
      <c r="B55" s="18" t="s">
        <v>60</v>
      </c>
      <c r="C55" s="18">
        <v>10</v>
      </c>
      <c r="D55" s="163" t="s">
        <v>67</v>
      </c>
      <c r="E55" s="163"/>
      <c r="F55" s="19">
        <f>F56</f>
        <v>40</v>
      </c>
      <c r="G55" s="19">
        <f t="shared" si="4"/>
        <v>20</v>
      </c>
      <c r="H55" s="19">
        <f t="shared" si="4"/>
        <v>20</v>
      </c>
      <c r="I55" s="40"/>
      <c r="J55" s="175"/>
      <c r="K55" s="16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30">
      <c r="A56" s="21" t="s">
        <v>29</v>
      </c>
      <c r="B56" s="18" t="s">
        <v>60</v>
      </c>
      <c r="C56" s="18">
        <v>10</v>
      </c>
      <c r="D56" s="163" t="s">
        <v>67</v>
      </c>
      <c r="E56" s="163">
        <v>240</v>
      </c>
      <c r="F56" s="19">
        <f>20+10+10</f>
        <v>40</v>
      </c>
      <c r="G56" s="19">
        <v>20</v>
      </c>
      <c r="H56" s="19">
        <v>20</v>
      </c>
      <c r="I56" s="40"/>
      <c r="J56" s="175"/>
      <c r="K56" s="16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">
      <c r="A57" s="13" t="s">
        <v>68</v>
      </c>
      <c r="B57" s="14" t="s">
        <v>27</v>
      </c>
      <c r="C57" s="14" t="s">
        <v>14</v>
      </c>
      <c r="D57" s="15"/>
      <c r="E57" s="15"/>
      <c r="F57" s="16">
        <f>F58+F62</f>
        <v>933.7</v>
      </c>
      <c r="G57" s="16">
        <f>G58+G62</f>
        <v>0</v>
      </c>
      <c r="H57" s="16">
        <f>H58+H62</f>
        <v>0</v>
      </c>
      <c r="I57" s="38"/>
      <c r="J57" s="175"/>
      <c r="K57" s="162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30">
      <c r="A58" s="17" t="s">
        <v>69</v>
      </c>
      <c r="B58" s="18" t="s">
        <v>27</v>
      </c>
      <c r="C58" s="18" t="s">
        <v>70</v>
      </c>
      <c r="D58" s="163"/>
      <c r="E58" s="163"/>
      <c r="F58" s="163">
        <f>F59</f>
        <v>759.6</v>
      </c>
      <c r="G58" s="19">
        <f aca="true" t="shared" si="5" ref="G58:H60">G59</f>
        <v>0</v>
      </c>
      <c r="H58" s="19">
        <f t="shared" si="5"/>
        <v>0</v>
      </c>
      <c r="I58" s="38"/>
      <c r="J58" s="175"/>
      <c r="K58" s="162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>
      <c r="A59" s="17" t="s">
        <v>71</v>
      </c>
      <c r="B59" s="18" t="s">
        <v>27</v>
      </c>
      <c r="C59" s="18" t="s">
        <v>70</v>
      </c>
      <c r="D59" s="163" t="s">
        <v>72</v>
      </c>
      <c r="E59" s="163"/>
      <c r="F59" s="163">
        <f>F60</f>
        <v>759.6</v>
      </c>
      <c r="G59" s="19">
        <f t="shared" si="5"/>
        <v>0</v>
      </c>
      <c r="H59" s="19">
        <f t="shared" si="5"/>
        <v>0</v>
      </c>
      <c r="I59" s="38"/>
      <c r="J59" s="175"/>
      <c r="K59" s="162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05">
      <c r="A60" s="21" t="s">
        <v>73</v>
      </c>
      <c r="B60" s="18" t="s">
        <v>27</v>
      </c>
      <c r="C60" s="18" t="s">
        <v>70</v>
      </c>
      <c r="D60" s="163" t="s">
        <v>74</v>
      </c>
      <c r="E60" s="163"/>
      <c r="F60" s="163">
        <f>F61</f>
        <v>759.6</v>
      </c>
      <c r="G60" s="19">
        <f t="shared" si="5"/>
        <v>0</v>
      </c>
      <c r="H60" s="19">
        <f t="shared" si="5"/>
        <v>0</v>
      </c>
      <c r="I60" s="38"/>
      <c r="J60" s="175"/>
      <c r="K60" s="162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30">
      <c r="A61" s="21" t="s">
        <v>29</v>
      </c>
      <c r="B61" s="18" t="s">
        <v>27</v>
      </c>
      <c r="C61" s="18" t="s">
        <v>70</v>
      </c>
      <c r="D61" s="163" t="s">
        <v>74</v>
      </c>
      <c r="E61" s="163">
        <v>240</v>
      </c>
      <c r="F61" s="163">
        <v>759.6</v>
      </c>
      <c r="G61" s="19">
        <v>0</v>
      </c>
      <c r="H61" s="19">
        <v>0</v>
      </c>
      <c r="I61" s="38"/>
      <c r="J61" s="175"/>
      <c r="K61" s="162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30">
      <c r="A62" s="21" t="s">
        <v>179</v>
      </c>
      <c r="B62" s="18" t="s">
        <v>27</v>
      </c>
      <c r="C62" s="18">
        <v>12</v>
      </c>
      <c r="D62" s="163"/>
      <c r="E62" s="163"/>
      <c r="F62" s="19">
        <f>F63</f>
        <v>174.10000000000002</v>
      </c>
      <c r="G62" s="19">
        <f aca="true" t="shared" si="6" ref="G62:H64">G63</f>
        <v>0</v>
      </c>
      <c r="H62" s="19">
        <f t="shared" si="6"/>
        <v>0</v>
      </c>
      <c r="I62" s="38"/>
      <c r="J62" s="175"/>
      <c r="K62" s="162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45">
      <c r="A63" s="21" t="s">
        <v>180</v>
      </c>
      <c r="B63" s="18" t="s">
        <v>27</v>
      </c>
      <c r="C63" s="18">
        <v>12</v>
      </c>
      <c r="D63" s="163" t="s">
        <v>181</v>
      </c>
      <c r="E63" s="163"/>
      <c r="F63" s="19">
        <f>F64</f>
        <v>174.10000000000002</v>
      </c>
      <c r="G63" s="19">
        <f t="shared" si="6"/>
        <v>0</v>
      </c>
      <c r="H63" s="19">
        <f t="shared" si="6"/>
        <v>0</v>
      </c>
      <c r="I63" s="38"/>
      <c r="J63" s="175"/>
      <c r="K63" s="162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31" ht="60">
      <c r="A64" s="36" t="s">
        <v>182</v>
      </c>
      <c r="B64" s="24" t="s">
        <v>27</v>
      </c>
      <c r="C64" s="24" t="s">
        <v>183</v>
      </c>
      <c r="D64" s="163" t="s">
        <v>184</v>
      </c>
      <c r="E64" s="37"/>
      <c r="F64" s="152">
        <f>F65</f>
        <v>174.10000000000002</v>
      </c>
      <c r="G64" s="152">
        <f t="shared" si="6"/>
        <v>0</v>
      </c>
      <c r="H64" s="152">
        <f t="shared" si="6"/>
        <v>0</v>
      </c>
      <c r="I64" s="38"/>
      <c r="V64" s="39"/>
      <c r="W64" s="39"/>
      <c r="X64" s="39"/>
      <c r="Y64" s="39"/>
      <c r="AC64" s="20"/>
      <c r="AD64" s="20"/>
      <c r="AE64" s="20"/>
    </row>
    <row r="65" spans="1:31" ht="30">
      <c r="A65" s="21" t="s">
        <v>29</v>
      </c>
      <c r="B65" s="24" t="s">
        <v>27</v>
      </c>
      <c r="C65" s="24" t="s">
        <v>183</v>
      </c>
      <c r="D65" s="163" t="s">
        <v>184</v>
      </c>
      <c r="E65" s="37">
        <v>240</v>
      </c>
      <c r="F65" s="152">
        <f>250.4-76.3</f>
        <v>174.10000000000002</v>
      </c>
      <c r="G65" s="19">
        <v>0</v>
      </c>
      <c r="H65" s="19">
        <v>0</v>
      </c>
      <c r="I65" s="168"/>
      <c r="V65" s="39"/>
      <c r="W65" s="39"/>
      <c r="X65" s="39"/>
      <c r="AC65" s="20"/>
      <c r="AD65" s="20"/>
      <c r="AE65" s="20"/>
    </row>
    <row r="66" spans="1:8" ht="28.5">
      <c r="A66" s="13" t="s">
        <v>75</v>
      </c>
      <c r="B66" s="14" t="s">
        <v>76</v>
      </c>
      <c r="C66" s="14" t="s">
        <v>14</v>
      </c>
      <c r="D66" s="15"/>
      <c r="E66" s="15"/>
      <c r="F66" s="16">
        <f>F67+F75</f>
        <v>12072</v>
      </c>
      <c r="G66" s="15">
        <f>G67+G75</f>
        <v>806.9</v>
      </c>
      <c r="H66" s="15">
        <f>H67+H75</f>
        <v>419.7</v>
      </c>
    </row>
    <row r="67" spans="1:8" ht="15">
      <c r="A67" s="17" t="s">
        <v>77</v>
      </c>
      <c r="B67" s="18" t="s">
        <v>76</v>
      </c>
      <c r="C67" s="18" t="s">
        <v>16</v>
      </c>
      <c r="D67" s="163"/>
      <c r="E67" s="163"/>
      <c r="F67" s="163">
        <f>F68</f>
        <v>9501.7</v>
      </c>
      <c r="G67" s="19">
        <f>G68</f>
        <v>0</v>
      </c>
      <c r="H67" s="19">
        <f>H68</f>
        <v>0</v>
      </c>
    </row>
    <row r="68" spans="1:8" ht="30">
      <c r="A68" s="17" t="s">
        <v>240</v>
      </c>
      <c r="B68" s="18" t="s">
        <v>76</v>
      </c>
      <c r="C68" s="18" t="s">
        <v>16</v>
      </c>
      <c r="D68" s="163" t="s">
        <v>78</v>
      </c>
      <c r="E68" s="163"/>
      <c r="F68" s="19">
        <f>F69+F73+F71</f>
        <v>9501.7</v>
      </c>
      <c r="G68" s="19">
        <f>G69+G73</f>
        <v>0</v>
      </c>
      <c r="H68" s="19">
        <f>H69+H73</f>
        <v>0</v>
      </c>
    </row>
    <row r="69" spans="1:8" ht="30">
      <c r="A69" s="17" t="s">
        <v>79</v>
      </c>
      <c r="B69" s="18" t="s">
        <v>76</v>
      </c>
      <c r="C69" s="18" t="s">
        <v>16</v>
      </c>
      <c r="D69" s="163" t="s">
        <v>80</v>
      </c>
      <c r="E69" s="163"/>
      <c r="F69" s="19">
        <f>F70</f>
        <v>130.1</v>
      </c>
      <c r="G69" s="19">
        <f>G70</f>
        <v>0</v>
      </c>
      <c r="H69" s="19">
        <f>H70</f>
        <v>0</v>
      </c>
    </row>
    <row r="70" spans="1:11" ht="75">
      <c r="A70" s="17" t="s">
        <v>85</v>
      </c>
      <c r="B70" s="18" t="s">
        <v>76</v>
      </c>
      <c r="C70" s="18" t="s">
        <v>16</v>
      </c>
      <c r="D70" s="163" t="s">
        <v>80</v>
      </c>
      <c r="E70" s="163">
        <v>810</v>
      </c>
      <c r="F70" s="19">
        <f>400-172.5-97.4</f>
        <v>130.1</v>
      </c>
      <c r="G70" s="19">
        <v>0</v>
      </c>
      <c r="H70" s="19">
        <v>0</v>
      </c>
      <c r="I70" s="144"/>
      <c r="K70" s="170"/>
    </row>
    <row r="71" spans="1:8" ht="75" customHeight="1">
      <c r="A71" s="17" t="s">
        <v>81</v>
      </c>
      <c r="B71" s="18" t="s">
        <v>76</v>
      </c>
      <c r="C71" s="18" t="s">
        <v>16</v>
      </c>
      <c r="D71" s="163" t="s">
        <v>82</v>
      </c>
      <c r="E71" s="163"/>
      <c r="F71" s="19">
        <f>F72</f>
        <v>98.5</v>
      </c>
      <c r="G71" s="19">
        <f>G72</f>
        <v>0</v>
      </c>
      <c r="H71" s="19">
        <f>H72</f>
        <v>0</v>
      </c>
    </row>
    <row r="72" spans="1:9" ht="75">
      <c r="A72" s="17" t="s">
        <v>85</v>
      </c>
      <c r="B72" s="18" t="s">
        <v>76</v>
      </c>
      <c r="C72" s="18" t="s">
        <v>16</v>
      </c>
      <c r="D72" s="163" t="s">
        <v>82</v>
      </c>
      <c r="E72" s="163">
        <v>810</v>
      </c>
      <c r="F72" s="19">
        <f>172.5-74</f>
        <v>98.5</v>
      </c>
      <c r="G72" s="19">
        <v>0</v>
      </c>
      <c r="H72" s="19">
        <v>0</v>
      </c>
      <c r="I72" s="144"/>
    </row>
    <row r="73" spans="1:8" ht="60">
      <c r="A73" s="17" t="s">
        <v>83</v>
      </c>
      <c r="B73" s="18" t="s">
        <v>76</v>
      </c>
      <c r="C73" s="18" t="s">
        <v>16</v>
      </c>
      <c r="D73" s="163" t="s">
        <v>84</v>
      </c>
      <c r="E73" s="163"/>
      <c r="F73" s="163">
        <f>F74</f>
        <v>9273.1</v>
      </c>
      <c r="G73" s="19">
        <f>G74</f>
        <v>0</v>
      </c>
      <c r="H73" s="19">
        <f>H74</f>
        <v>0</v>
      </c>
    </row>
    <row r="74" spans="1:9" ht="75">
      <c r="A74" s="17" t="s">
        <v>85</v>
      </c>
      <c r="B74" s="18" t="s">
        <v>76</v>
      </c>
      <c r="C74" s="18" t="s">
        <v>16</v>
      </c>
      <c r="D74" s="163" t="s">
        <v>84</v>
      </c>
      <c r="E74" s="163">
        <v>810</v>
      </c>
      <c r="F74" s="163">
        <f>372.5+8939.1-172.5+172.5-18-20.5</f>
        <v>9273.1</v>
      </c>
      <c r="G74" s="19">
        <v>0</v>
      </c>
      <c r="H74" s="19">
        <v>0</v>
      </c>
      <c r="I74" s="160"/>
    </row>
    <row r="75" spans="1:8" ht="15">
      <c r="A75" s="17" t="s">
        <v>86</v>
      </c>
      <c r="B75" s="18" t="s">
        <v>76</v>
      </c>
      <c r="C75" s="18" t="s">
        <v>60</v>
      </c>
      <c r="D75" s="163"/>
      <c r="E75" s="163"/>
      <c r="F75" s="19">
        <f>F76</f>
        <v>2570.2999999999997</v>
      </c>
      <c r="G75" s="163">
        <f>G76</f>
        <v>806.9</v>
      </c>
      <c r="H75" s="163">
        <f>H76</f>
        <v>419.7</v>
      </c>
    </row>
    <row r="76" spans="1:8" ht="30">
      <c r="A76" s="17" t="s">
        <v>87</v>
      </c>
      <c r="B76" s="18" t="s">
        <v>76</v>
      </c>
      <c r="C76" s="18" t="s">
        <v>60</v>
      </c>
      <c r="D76" s="163" t="s">
        <v>88</v>
      </c>
      <c r="E76" s="163"/>
      <c r="F76" s="19">
        <f>F77+F85+F88+F91</f>
        <v>2570.2999999999997</v>
      </c>
      <c r="G76" s="163">
        <f>G77+G85+G88+G91</f>
        <v>806.9</v>
      </c>
      <c r="H76" s="163">
        <f>H77+H85+H88+H91</f>
        <v>419.7</v>
      </c>
    </row>
    <row r="77" spans="1:8" ht="30">
      <c r="A77" s="17" t="s">
        <v>89</v>
      </c>
      <c r="B77" s="18" t="s">
        <v>76</v>
      </c>
      <c r="C77" s="18" t="s">
        <v>60</v>
      </c>
      <c r="D77" s="163" t="s">
        <v>90</v>
      </c>
      <c r="E77" s="163"/>
      <c r="F77" s="163">
        <f>F78+F81+F83</f>
        <v>1105.6</v>
      </c>
      <c r="G77" s="163">
        <f>G78+G81+G83</f>
        <v>566.3</v>
      </c>
      <c r="H77" s="163">
        <f>H78+H81+H83</f>
        <v>179.1</v>
      </c>
    </row>
    <row r="78" spans="1:8" ht="15">
      <c r="A78" s="17" t="s">
        <v>91</v>
      </c>
      <c r="B78" s="18" t="s">
        <v>76</v>
      </c>
      <c r="C78" s="18" t="s">
        <v>60</v>
      </c>
      <c r="D78" s="163" t="s">
        <v>92</v>
      </c>
      <c r="E78" s="163"/>
      <c r="F78" s="19">
        <f>F79+F80</f>
        <v>359</v>
      </c>
      <c r="G78" s="19">
        <f>G79+G80</f>
        <v>50</v>
      </c>
      <c r="H78" s="19">
        <f>H79+H80</f>
        <v>179.1</v>
      </c>
    </row>
    <row r="79" spans="1:9" ht="30">
      <c r="A79" s="17" t="s">
        <v>29</v>
      </c>
      <c r="B79" s="18" t="s">
        <v>76</v>
      </c>
      <c r="C79" s="18" t="s">
        <v>60</v>
      </c>
      <c r="D79" s="163" t="s">
        <v>92</v>
      </c>
      <c r="E79" s="163">
        <v>240</v>
      </c>
      <c r="F79" s="19">
        <f>50+50+250</f>
        <v>350</v>
      </c>
      <c r="G79" s="19">
        <v>50</v>
      </c>
      <c r="H79" s="19">
        <f>50+129.1</f>
        <v>179.1</v>
      </c>
      <c r="I79" s="100"/>
    </row>
    <row r="80" spans="1:9" ht="15">
      <c r="A80" s="17" t="s">
        <v>30</v>
      </c>
      <c r="B80" s="18" t="s">
        <v>76</v>
      </c>
      <c r="C80" s="18" t="s">
        <v>60</v>
      </c>
      <c r="D80" s="163" t="s">
        <v>92</v>
      </c>
      <c r="E80" s="163">
        <v>850</v>
      </c>
      <c r="F80" s="19">
        <v>9</v>
      </c>
      <c r="G80" s="19">
        <v>0</v>
      </c>
      <c r="H80" s="19">
        <v>0</v>
      </c>
      <c r="I80" s="100"/>
    </row>
    <row r="81" spans="1:28" ht="15">
      <c r="A81" s="17" t="s">
        <v>93</v>
      </c>
      <c r="B81" s="18" t="s">
        <v>76</v>
      </c>
      <c r="C81" s="18" t="s">
        <v>60</v>
      </c>
      <c r="D81" s="163" t="s">
        <v>94</v>
      </c>
      <c r="E81" s="163"/>
      <c r="F81" s="19">
        <f>F82</f>
        <v>614.1</v>
      </c>
      <c r="G81" s="163">
        <f>G82</f>
        <v>516.3</v>
      </c>
      <c r="H81" s="163">
        <f>H82</f>
        <v>0</v>
      </c>
      <c r="I81" s="96"/>
      <c r="J81" s="175"/>
      <c r="K81" s="16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30">
      <c r="A82" s="21" t="s">
        <v>29</v>
      </c>
      <c r="B82" s="18" t="s">
        <v>76</v>
      </c>
      <c r="C82" s="18" t="s">
        <v>60</v>
      </c>
      <c r="D82" s="163" t="s">
        <v>95</v>
      </c>
      <c r="E82" s="163">
        <v>240</v>
      </c>
      <c r="F82" s="19">
        <f>387.2-32.5+14.2+51.1+129.1+65</f>
        <v>614.1</v>
      </c>
      <c r="G82" s="163">
        <f>387.2+129.1</f>
        <v>516.3</v>
      </c>
      <c r="H82" s="163">
        <v>0</v>
      </c>
      <c r="I82" s="100"/>
      <c r="J82" s="185"/>
      <c r="K82" s="16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">
      <c r="A83" s="21" t="s">
        <v>96</v>
      </c>
      <c r="B83" s="18" t="s">
        <v>76</v>
      </c>
      <c r="C83" s="18" t="s">
        <v>60</v>
      </c>
      <c r="D83" s="163" t="s">
        <v>97</v>
      </c>
      <c r="E83" s="163"/>
      <c r="F83" s="163">
        <f>F84</f>
        <v>132.5</v>
      </c>
      <c r="G83" s="163">
        <f>G84</f>
        <v>0</v>
      </c>
      <c r="H83" s="163">
        <f>H84</f>
        <v>0</v>
      </c>
      <c r="I83" s="96"/>
      <c r="J83" s="175"/>
      <c r="K83" s="162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30">
      <c r="A84" s="21" t="s">
        <v>29</v>
      </c>
      <c r="B84" s="18" t="s">
        <v>76</v>
      </c>
      <c r="C84" s="18" t="s">
        <v>60</v>
      </c>
      <c r="D84" s="163" t="s">
        <v>97</v>
      </c>
      <c r="E84" s="163">
        <v>240</v>
      </c>
      <c r="F84" s="163">
        <f>50.4+2.1+80</f>
        <v>132.5</v>
      </c>
      <c r="G84" s="19">
        <v>0</v>
      </c>
      <c r="H84" s="19">
        <v>0</v>
      </c>
      <c r="I84" s="11"/>
      <c r="J84" s="175"/>
      <c r="K84" s="162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30">
      <c r="A85" s="21" t="s">
        <v>98</v>
      </c>
      <c r="B85" s="18" t="s">
        <v>76</v>
      </c>
      <c r="C85" s="18" t="s">
        <v>60</v>
      </c>
      <c r="D85" s="163" t="s">
        <v>99</v>
      </c>
      <c r="E85" s="163"/>
      <c r="F85" s="19">
        <f aca="true" t="shared" si="7" ref="F85:H86">F86</f>
        <v>130</v>
      </c>
      <c r="G85" s="19">
        <f t="shared" si="7"/>
        <v>30</v>
      </c>
      <c r="H85" s="19">
        <f t="shared" si="7"/>
        <v>30</v>
      </c>
      <c r="I85" s="96"/>
      <c r="J85" s="175"/>
      <c r="K85" s="162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">
      <c r="A86" s="21" t="s">
        <v>91</v>
      </c>
      <c r="B86" s="18" t="s">
        <v>76</v>
      </c>
      <c r="C86" s="18" t="s">
        <v>60</v>
      </c>
      <c r="D86" s="163" t="s">
        <v>100</v>
      </c>
      <c r="E86" s="163"/>
      <c r="F86" s="19">
        <f t="shared" si="7"/>
        <v>130</v>
      </c>
      <c r="G86" s="19">
        <f t="shared" si="7"/>
        <v>30</v>
      </c>
      <c r="H86" s="19">
        <f t="shared" si="7"/>
        <v>30</v>
      </c>
      <c r="I86" s="96"/>
      <c r="J86" s="175"/>
      <c r="K86" s="162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30">
      <c r="A87" s="21" t="s">
        <v>29</v>
      </c>
      <c r="B87" s="18" t="s">
        <v>76</v>
      </c>
      <c r="C87" s="18" t="s">
        <v>60</v>
      </c>
      <c r="D87" s="163" t="s">
        <v>100</v>
      </c>
      <c r="E87" s="163">
        <v>240</v>
      </c>
      <c r="F87" s="19">
        <f>15+15+100</f>
        <v>130</v>
      </c>
      <c r="G87" s="19">
        <v>30</v>
      </c>
      <c r="H87" s="19">
        <v>30</v>
      </c>
      <c r="I87" s="96"/>
      <c r="J87" s="175"/>
      <c r="K87" s="162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30">
      <c r="A88" s="17" t="s">
        <v>101</v>
      </c>
      <c r="B88" s="18" t="s">
        <v>76</v>
      </c>
      <c r="C88" s="18" t="s">
        <v>60</v>
      </c>
      <c r="D88" s="163" t="s">
        <v>102</v>
      </c>
      <c r="E88" s="163"/>
      <c r="F88" s="163">
        <f aca="true" t="shared" si="8" ref="F88:H89">F89</f>
        <v>200.6</v>
      </c>
      <c r="G88" s="163">
        <f t="shared" si="8"/>
        <v>50.6</v>
      </c>
      <c r="H88" s="163">
        <f t="shared" si="8"/>
        <v>50.6</v>
      </c>
      <c r="I88" s="96"/>
      <c r="J88" s="175"/>
      <c r="K88" s="162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">
      <c r="A89" s="17" t="s">
        <v>91</v>
      </c>
      <c r="B89" s="18" t="s">
        <v>76</v>
      </c>
      <c r="C89" s="18" t="s">
        <v>60</v>
      </c>
      <c r="D89" s="163" t="s">
        <v>103</v>
      </c>
      <c r="E89" s="163"/>
      <c r="F89" s="163">
        <f t="shared" si="8"/>
        <v>200.6</v>
      </c>
      <c r="G89" s="163">
        <f t="shared" si="8"/>
        <v>50.6</v>
      </c>
      <c r="H89" s="163">
        <f t="shared" si="8"/>
        <v>50.6</v>
      </c>
      <c r="I89" s="96"/>
      <c r="J89" s="175"/>
      <c r="K89" s="162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30">
      <c r="A90" s="17" t="s">
        <v>29</v>
      </c>
      <c r="B90" s="18" t="s">
        <v>76</v>
      </c>
      <c r="C90" s="18" t="s">
        <v>60</v>
      </c>
      <c r="D90" s="163" t="s">
        <v>103</v>
      </c>
      <c r="E90" s="163">
        <v>240</v>
      </c>
      <c r="F90" s="163">
        <f>50.6+150</f>
        <v>200.6</v>
      </c>
      <c r="G90" s="163">
        <v>50.6</v>
      </c>
      <c r="H90" s="163">
        <v>50.6</v>
      </c>
      <c r="I90" s="145"/>
      <c r="J90" s="175"/>
      <c r="K90" s="162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30">
      <c r="A91" s="21" t="s">
        <v>104</v>
      </c>
      <c r="B91" s="18" t="s">
        <v>76</v>
      </c>
      <c r="C91" s="18" t="s">
        <v>60</v>
      </c>
      <c r="D91" s="163" t="s">
        <v>105</v>
      </c>
      <c r="E91" s="163"/>
      <c r="F91" s="19">
        <f>F92+F95</f>
        <v>1134.1</v>
      </c>
      <c r="G91" s="19">
        <f>G92+G95</f>
        <v>160</v>
      </c>
      <c r="H91" s="19">
        <f>H92+H95</f>
        <v>160</v>
      </c>
      <c r="I91" s="96"/>
      <c r="J91" s="175"/>
      <c r="K91" s="162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">
      <c r="A92" s="21" t="s">
        <v>91</v>
      </c>
      <c r="B92" s="18" t="s">
        <v>76</v>
      </c>
      <c r="C92" s="18" t="s">
        <v>60</v>
      </c>
      <c r="D92" s="163" t="s">
        <v>106</v>
      </c>
      <c r="E92" s="163"/>
      <c r="F92" s="19">
        <f>F93</f>
        <v>954.4</v>
      </c>
      <c r="G92" s="19">
        <f>G93</f>
        <v>160</v>
      </c>
      <c r="H92" s="19">
        <f>H93</f>
        <v>160</v>
      </c>
      <c r="I92" s="96"/>
      <c r="J92" s="175"/>
      <c r="K92" s="162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30">
      <c r="A93" s="21" t="s">
        <v>29</v>
      </c>
      <c r="B93" s="18" t="s">
        <v>76</v>
      </c>
      <c r="C93" s="18" t="s">
        <v>60</v>
      </c>
      <c r="D93" s="163" t="s">
        <v>106</v>
      </c>
      <c r="E93" s="163">
        <v>240</v>
      </c>
      <c r="F93" s="19">
        <f>160-2.1+250+300+100+118.7+27.8</f>
        <v>954.4</v>
      </c>
      <c r="G93" s="19">
        <v>160</v>
      </c>
      <c r="H93" s="19">
        <v>160</v>
      </c>
      <c r="I93" s="147"/>
      <c r="J93" s="175"/>
      <c r="K93" s="162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45">
      <c r="A94" s="21" t="s">
        <v>107</v>
      </c>
      <c r="B94" s="18" t="s">
        <v>76</v>
      </c>
      <c r="C94" s="18" t="s">
        <v>60</v>
      </c>
      <c r="D94" s="163" t="s">
        <v>108</v>
      </c>
      <c r="E94" s="163"/>
      <c r="F94" s="19">
        <f>F95</f>
        <v>179.70000000000002</v>
      </c>
      <c r="G94" s="19">
        <f>G95</f>
        <v>0</v>
      </c>
      <c r="H94" s="19">
        <f>H95</f>
        <v>0</v>
      </c>
      <c r="K94" s="162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33.75" customHeight="1">
      <c r="A95" s="21" t="s">
        <v>29</v>
      </c>
      <c r="B95" s="18" t="s">
        <v>76</v>
      </c>
      <c r="C95" s="18" t="s">
        <v>60</v>
      </c>
      <c r="D95" s="163" t="s">
        <v>108</v>
      </c>
      <c r="E95" s="163">
        <v>240</v>
      </c>
      <c r="F95" s="19">
        <f>2.1-0.3+208.6-30.7</f>
        <v>179.70000000000002</v>
      </c>
      <c r="G95" s="19">
        <v>0</v>
      </c>
      <c r="H95" s="19">
        <v>0</v>
      </c>
      <c r="I95" s="145"/>
      <c r="K95" s="178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">
      <c r="A96" s="29" t="s">
        <v>109</v>
      </c>
      <c r="B96" s="14" t="s">
        <v>110</v>
      </c>
      <c r="C96" s="14" t="s">
        <v>14</v>
      </c>
      <c r="D96" s="15"/>
      <c r="E96" s="15"/>
      <c r="F96" s="15">
        <f aca="true" t="shared" si="9" ref="F96:H97">F97</f>
        <v>4.4</v>
      </c>
      <c r="G96" s="15">
        <f t="shared" si="9"/>
        <v>4.4</v>
      </c>
      <c r="H96" s="15">
        <f t="shared" si="9"/>
        <v>4.4</v>
      </c>
      <c r="I96" s="96"/>
      <c r="J96" s="175"/>
      <c r="K96" s="162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">
      <c r="A97" s="21" t="s">
        <v>111</v>
      </c>
      <c r="B97" s="18" t="s">
        <v>110</v>
      </c>
      <c r="C97" s="18" t="s">
        <v>110</v>
      </c>
      <c r="D97" s="163"/>
      <c r="E97" s="163"/>
      <c r="F97" s="19">
        <f t="shared" si="9"/>
        <v>4.4</v>
      </c>
      <c r="G97" s="19">
        <f t="shared" si="9"/>
        <v>4.4</v>
      </c>
      <c r="H97" s="19">
        <f t="shared" si="9"/>
        <v>4.4</v>
      </c>
      <c r="I97" s="96"/>
      <c r="J97" s="175"/>
      <c r="K97" s="162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30">
      <c r="A98" s="17" t="s">
        <v>112</v>
      </c>
      <c r="B98" s="18" t="s">
        <v>110</v>
      </c>
      <c r="C98" s="18" t="s">
        <v>110</v>
      </c>
      <c r="D98" s="163" t="s">
        <v>113</v>
      </c>
      <c r="E98" s="163"/>
      <c r="F98" s="19">
        <f>F99+F102</f>
        <v>4.4</v>
      </c>
      <c r="G98" s="19">
        <f>G99+G102</f>
        <v>4.4</v>
      </c>
      <c r="H98" s="19">
        <f>H99+H102</f>
        <v>4.4</v>
      </c>
      <c r="I98" s="96"/>
      <c r="J98" s="175"/>
      <c r="K98" s="162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">
      <c r="A99" s="17" t="s">
        <v>34</v>
      </c>
      <c r="B99" s="18" t="s">
        <v>110</v>
      </c>
      <c r="C99" s="18" t="s">
        <v>110</v>
      </c>
      <c r="D99" s="163" t="s">
        <v>114</v>
      </c>
      <c r="E99" s="163"/>
      <c r="F99" s="163">
        <f aca="true" t="shared" si="10" ref="F99:H100">F100</f>
        <v>4.4</v>
      </c>
      <c r="G99" s="19">
        <f t="shared" si="10"/>
        <v>0</v>
      </c>
      <c r="H99" s="19">
        <f t="shared" si="10"/>
        <v>0</v>
      </c>
      <c r="I99" s="96"/>
      <c r="J99" s="175"/>
      <c r="K99" s="16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45">
      <c r="A100" s="21" t="s">
        <v>115</v>
      </c>
      <c r="B100" s="18" t="s">
        <v>110</v>
      </c>
      <c r="C100" s="18" t="s">
        <v>110</v>
      </c>
      <c r="D100" s="163" t="s">
        <v>116</v>
      </c>
      <c r="E100" s="163"/>
      <c r="F100" s="163">
        <f t="shared" si="10"/>
        <v>4.4</v>
      </c>
      <c r="G100" s="19">
        <f t="shared" si="10"/>
        <v>0</v>
      </c>
      <c r="H100" s="19">
        <f t="shared" si="10"/>
        <v>0</v>
      </c>
      <c r="I100" s="96"/>
      <c r="J100" s="175"/>
      <c r="K100" s="162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">
      <c r="A101" s="21" t="s">
        <v>1</v>
      </c>
      <c r="B101" s="18" t="s">
        <v>110</v>
      </c>
      <c r="C101" s="18" t="s">
        <v>110</v>
      </c>
      <c r="D101" s="163" t="s">
        <v>116</v>
      </c>
      <c r="E101" s="163">
        <v>540</v>
      </c>
      <c r="F101" s="163">
        <v>4.4</v>
      </c>
      <c r="G101" s="163">
        <v>0</v>
      </c>
      <c r="H101" s="19">
        <v>0</v>
      </c>
      <c r="I101" s="96"/>
      <c r="J101" s="175"/>
      <c r="K101" s="16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45">
      <c r="A102" s="21" t="s">
        <v>115</v>
      </c>
      <c r="B102" s="18" t="s">
        <v>110</v>
      </c>
      <c r="C102" s="18" t="s">
        <v>110</v>
      </c>
      <c r="D102" s="163" t="s">
        <v>117</v>
      </c>
      <c r="E102" s="163"/>
      <c r="F102" s="19">
        <f>F103</f>
        <v>0</v>
      </c>
      <c r="G102" s="19">
        <f>G103</f>
        <v>4.4</v>
      </c>
      <c r="H102" s="19">
        <f>H103</f>
        <v>4.4</v>
      </c>
      <c r="I102" s="96"/>
      <c r="J102" s="175"/>
      <c r="K102" s="162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30">
      <c r="A103" s="21" t="s">
        <v>29</v>
      </c>
      <c r="B103" s="18" t="s">
        <v>110</v>
      </c>
      <c r="C103" s="18" t="s">
        <v>110</v>
      </c>
      <c r="D103" s="163" t="s">
        <v>117</v>
      </c>
      <c r="E103" s="163">
        <v>240</v>
      </c>
      <c r="F103" s="19">
        <v>0</v>
      </c>
      <c r="G103" s="19">
        <v>4.4</v>
      </c>
      <c r="H103" s="163">
        <v>4.4</v>
      </c>
      <c r="I103" s="96"/>
      <c r="J103" s="175"/>
      <c r="K103" s="162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">
      <c r="A104" s="13" t="s">
        <v>118</v>
      </c>
      <c r="B104" s="14" t="s">
        <v>119</v>
      </c>
      <c r="C104" s="14" t="s">
        <v>14</v>
      </c>
      <c r="D104" s="15"/>
      <c r="E104" s="15"/>
      <c r="F104" s="15">
        <f>F105</f>
        <v>2113.3</v>
      </c>
      <c r="G104" s="15">
        <f>G105</f>
        <v>1540.9</v>
      </c>
      <c r="H104" s="15">
        <f>H105</f>
        <v>1540.9</v>
      </c>
      <c r="I104" s="96"/>
      <c r="J104" s="175"/>
      <c r="K104" s="16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">
      <c r="A105" s="17" t="s">
        <v>120</v>
      </c>
      <c r="B105" s="18" t="s">
        <v>119</v>
      </c>
      <c r="C105" s="18" t="s">
        <v>13</v>
      </c>
      <c r="D105" s="163"/>
      <c r="E105" s="163"/>
      <c r="F105" s="19">
        <f>F114+F106</f>
        <v>2113.3</v>
      </c>
      <c r="G105" s="19">
        <f>G114+G106</f>
        <v>1540.9</v>
      </c>
      <c r="H105" s="19">
        <f>H114+H106</f>
        <v>1540.9</v>
      </c>
      <c r="I105" s="96"/>
      <c r="J105" s="175"/>
      <c r="K105" s="162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59.25" customHeight="1">
      <c r="A106" s="21" t="s">
        <v>121</v>
      </c>
      <c r="B106" s="18" t="s">
        <v>119</v>
      </c>
      <c r="C106" s="18" t="s">
        <v>13</v>
      </c>
      <c r="D106" s="163" t="s">
        <v>122</v>
      </c>
      <c r="E106" s="163"/>
      <c r="F106" s="163">
        <f>F107</f>
        <v>2113.3</v>
      </c>
      <c r="G106" s="19">
        <f>G107</f>
        <v>0</v>
      </c>
      <c r="H106" s="19">
        <f>H107</f>
        <v>0</v>
      </c>
      <c r="I106" s="96"/>
      <c r="J106" s="175"/>
      <c r="K106" s="162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60">
      <c r="A107" s="21" t="s">
        <v>123</v>
      </c>
      <c r="B107" s="18" t="s">
        <v>119</v>
      </c>
      <c r="C107" s="18" t="s">
        <v>13</v>
      </c>
      <c r="D107" s="163" t="s">
        <v>124</v>
      </c>
      <c r="E107" s="163"/>
      <c r="F107" s="19">
        <f>F108</f>
        <v>2113.3</v>
      </c>
      <c r="G107" s="19">
        <f>G108+G111</f>
        <v>0</v>
      </c>
      <c r="H107" s="19">
        <f>H108+H111</f>
        <v>0</v>
      </c>
      <c r="I107" s="96"/>
      <c r="J107" s="175"/>
      <c r="K107" s="162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30">
      <c r="A108" s="17" t="s">
        <v>125</v>
      </c>
      <c r="B108" s="18" t="s">
        <v>119</v>
      </c>
      <c r="C108" s="18" t="s">
        <v>13</v>
      </c>
      <c r="D108" s="163" t="s">
        <v>126</v>
      </c>
      <c r="E108" s="163"/>
      <c r="F108" s="19">
        <f>F109+F112</f>
        <v>2113.3</v>
      </c>
      <c r="G108" s="19">
        <f>G109+G112</f>
        <v>0</v>
      </c>
      <c r="H108" s="19">
        <f>H109+H112</f>
        <v>0</v>
      </c>
      <c r="I108" s="96"/>
      <c r="J108" s="175"/>
      <c r="K108" s="162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">
      <c r="A109" s="17" t="s">
        <v>127</v>
      </c>
      <c r="B109" s="18" t="s">
        <v>119</v>
      </c>
      <c r="C109" s="18" t="s">
        <v>13</v>
      </c>
      <c r="D109" s="163" t="s">
        <v>128</v>
      </c>
      <c r="E109" s="163"/>
      <c r="F109" s="19">
        <f>F110</f>
        <v>450</v>
      </c>
      <c r="G109" s="19">
        <f>G110</f>
        <v>0</v>
      </c>
      <c r="H109" s="19">
        <f>H110</f>
        <v>0</v>
      </c>
      <c r="I109" s="96"/>
      <c r="J109" s="175"/>
      <c r="K109" s="162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30">
      <c r="A110" s="17" t="s">
        <v>29</v>
      </c>
      <c r="B110" s="18" t="s">
        <v>119</v>
      </c>
      <c r="C110" s="18" t="s">
        <v>13</v>
      </c>
      <c r="D110" s="163" t="s">
        <v>128</v>
      </c>
      <c r="E110" s="163">
        <v>240</v>
      </c>
      <c r="F110" s="19">
        <f>500+150-200</f>
        <v>450</v>
      </c>
      <c r="G110" s="19">
        <v>0</v>
      </c>
      <c r="H110" s="19">
        <v>0</v>
      </c>
      <c r="I110" s="146"/>
      <c r="J110" s="175"/>
      <c r="K110" s="162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">
      <c r="A111" s="17" t="s">
        <v>34</v>
      </c>
      <c r="B111" s="18" t="s">
        <v>119</v>
      </c>
      <c r="C111" s="18" t="s">
        <v>13</v>
      </c>
      <c r="D111" s="163" t="s">
        <v>129</v>
      </c>
      <c r="E111" s="163"/>
      <c r="F111" s="19">
        <f aca="true" t="shared" si="11" ref="F111:H112">F112</f>
        <v>1663.3000000000002</v>
      </c>
      <c r="G111" s="19">
        <f t="shared" si="11"/>
        <v>0</v>
      </c>
      <c r="H111" s="19">
        <f t="shared" si="11"/>
        <v>0</v>
      </c>
      <c r="I111" s="96"/>
      <c r="J111" s="175"/>
      <c r="K111" s="162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60">
      <c r="A112" s="17" t="s">
        <v>130</v>
      </c>
      <c r="B112" s="18" t="s">
        <v>119</v>
      </c>
      <c r="C112" s="18" t="s">
        <v>13</v>
      </c>
      <c r="D112" s="163" t="s">
        <v>131</v>
      </c>
      <c r="E112" s="163"/>
      <c r="F112" s="163">
        <f t="shared" si="11"/>
        <v>1663.3000000000002</v>
      </c>
      <c r="G112" s="19">
        <f t="shared" si="11"/>
        <v>0</v>
      </c>
      <c r="H112" s="19">
        <f t="shared" si="11"/>
        <v>0</v>
      </c>
      <c r="I112" s="96"/>
      <c r="J112" s="175"/>
      <c r="K112" s="162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20.25" customHeight="1">
      <c r="A113" s="17" t="s">
        <v>1</v>
      </c>
      <c r="B113" s="18" t="s">
        <v>119</v>
      </c>
      <c r="C113" s="18" t="s">
        <v>13</v>
      </c>
      <c r="D113" s="163" t="s">
        <v>131</v>
      </c>
      <c r="E113" s="163">
        <v>540</v>
      </c>
      <c r="F113" s="163">
        <f>1540.9+122.4</f>
        <v>1663.3000000000002</v>
      </c>
      <c r="G113" s="19">
        <v>0</v>
      </c>
      <c r="H113" s="19">
        <v>0</v>
      </c>
      <c r="I113" s="96"/>
      <c r="J113" s="175"/>
      <c r="K113" s="16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11" s="1" customFormat="1" ht="30">
      <c r="A114" s="36" t="s">
        <v>132</v>
      </c>
      <c r="B114" s="30" t="s">
        <v>119</v>
      </c>
      <c r="C114" s="30" t="s">
        <v>13</v>
      </c>
      <c r="D114" s="163" t="s">
        <v>133</v>
      </c>
      <c r="E114" s="30"/>
      <c r="F114" s="31">
        <f aca="true" t="shared" si="12" ref="F114:H115">F115</f>
        <v>0</v>
      </c>
      <c r="G114" s="31">
        <f t="shared" si="12"/>
        <v>1540.9</v>
      </c>
      <c r="H114" s="31">
        <f t="shared" si="12"/>
        <v>1540.9</v>
      </c>
      <c r="I114" s="62"/>
      <c r="J114" s="174"/>
      <c r="K114" s="171"/>
    </row>
    <row r="115" spans="1:11" s="1" customFormat="1" ht="15.75">
      <c r="A115" s="36" t="s">
        <v>134</v>
      </c>
      <c r="B115" s="30" t="s">
        <v>119</v>
      </c>
      <c r="C115" s="30" t="s">
        <v>13</v>
      </c>
      <c r="D115" s="163" t="s">
        <v>135</v>
      </c>
      <c r="E115" s="30"/>
      <c r="F115" s="31">
        <f t="shared" si="12"/>
        <v>0</v>
      </c>
      <c r="G115" s="31">
        <f t="shared" si="12"/>
        <v>1540.9</v>
      </c>
      <c r="H115" s="31">
        <f t="shared" si="12"/>
        <v>1540.9</v>
      </c>
      <c r="I115" s="62"/>
      <c r="J115" s="174"/>
      <c r="K115" s="171"/>
    </row>
    <row r="116" spans="1:11" s="1" customFormat="1" ht="31.5" customHeight="1">
      <c r="A116" s="36" t="s">
        <v>136</v>
      </c>
      <c r="B116" s="30" t="s">
        <v>119</v>
      </c>
      <c r="C116" s="30" t="s">
        <v>13</v>
      </c>
      <c r="D116" s="163" t="s">
        <v>135</v>
      </c>
      <c r="E116" s="30" t="s">
        <v>137</v>
      </c>
      <c r="F116" s="31">
        <v>0</v>
      </c>
      <c r="G116" s="31">
        <v>1540.9</v>
      </c>
      <c r="H116" s="32">
        <v>1540.9</v>
      </c>
      <c r="I116" s="62"/>
      <c r="J116" s="174"/>
      <c r="K116" s="171"/>
    </row>
    <row r="117" spans="1:28" ht="15">
      <c r="A117" s="13" t="s">
        <v>138</v>
      </c>
      <c r="B117" s="14">
        <v>10</v>
      </c>
      <c r="C117" s="14" t="s">
        <v>14</v>
      </c>
      <c r="D117" s="15"/>
      <c r="E117" s="15"/>
      <c r="F117" s="16">
        <f>F118+F123+F130</f>
        <v>1045.8</v>
      </c>
      <c r="G117" s="16">
        <f>G118+G123+G130</f>
        <v>969</v>
      </c>
      <c r="H117" s="16">
        <f>H118+H123+H130</f>
        <v>969</v>
      </c>
      <c r="I117" s="96"/>
      <c r="J117" s="175"/>
      <c r="K117" s="162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">
      <c r="A118" s="17" t="s">
        <v>139</v>
      </c>
      <c r="B118" s="18">
        <v>10</v>
      </c>
      <c r="C118" s="18" t="s">
        <v>13</v>
      </c>
      <c r="D118" s="163"/>
      <c r="E118" s="163"/>
      <c r="F118" s="163">
        <f>F119</f>
        <v>688.4</v>
      </c>
      <c r="G118" s="163">
        <f aca="true" t="shared" si="13" ref="G118:H121">G119</f>
        <v>651.6</v>
      </c>
      <c r="H118" s="163">
        <f t="shared" si="13"/>
        <v>651.6</v>
      </c>
      <c r="I118" s="96"/>
      <c r="J118" s="175"/>
      <c r="K118" s="162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30">
      <c r="A119" s="21" t="s">
        <v>140</v>
      </c>
      <c r="B119" s="18">
        <v>10</v>
      </c>
      <c r="C119" s="18" t="s">
        <v>13</v>
      </c>
      <c r="D119" s="163" t="s">
        <v>141</v>
      </c>
      <c r="E119" s="163"/>
      <c r="F119" s="163">
        <f>F120</f>
        <v>688.4</v>
      </c>
      <c r="G119" s="163">
        <f t="shared" si="13"/>
        <v>651.6</v>
      </c>
      <c r="H119" s="163">
        <f t="shared" si="13"/>
        <v>651.6</v>
      </c>
      <c r="I119" s="96"/>
      <c r="J119" s="175"/>
      <c r="K119" s="162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">
      <c r="A120" s="21" t="s">
        <v>142</v>
      </c>
      <c r="B120" s="18">
        <v>10</v>
      </c>
      <c r="C120" s="18" t="s">
        <v>13</v>
      </c>
      <c r="D120" s="163" t="s">
        <v>143</v>
      </c>
      <c r="E120" s="163"/>
      <c r="F120" s="163">
        <f>F121</f>
        <v>688.4</v>
      </c>
      <c r="G120" s="163">
        <f t="shared" si="13"/>
        <v>651.6</v>
      </c>
      <c r="H120" s="163">
        <f t="shared" si="13"/>
        <v>651.6</v>
      </c>
      <c r="I120" s="96"/>
      <c r="J120" s="175"/>
      <c r="K120" s="162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30">
      <c r="A121" s="21" t="s">
        <v>144</v>
      </c>
      <c r="B121" s="18">
        <v>10</v>
      </c>
      <c r="C121" s="18" t="s">
        <v>13</v>
      </c>
      <c r="D121" s="163" t="s">
        <v>145</v>
      </c>
      <c r="E121" s="163"/>
      <c r="F121" s="163">
        <f>F122</f>
        <v>688.4</v>
      </c>
      <c r="G121" s="163">
        <f t="shared" si="13"/>
        <v>651.6</v>
      </c>
      <c r="H121" s="163">
        <f t="shared" si="13"/>
        <v>651.6</v>
      </c>
      <c r="I121" s="96"/>
      <c r="J121" s="175"/>
      <c r="K121" s="162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30">
      <c r="A122" s="17" t="s">
        <v>146</v>
      </c>
      <c r="B122" s="18">
        <v>10</v>
      </c>
      <c r="C122" s="18" t="s">
        <v>13</v>
      </c>
      <c r="D122" s="163" t="s">
        <v>145</v>
      </c>
      <c r="E122" s="163">
        <v>310</v>
      </c>
      <c r="F122" s="163">
        <f>517.6+134+20+16.8</f>
        <v>688.4</v>
      </c>
      <c r="G122" s="163">
        <f>517.6+134</f>
        <v>651.6</v>
      </c>
      <c r="H122" s="163">
        <f>517.6+134</f>
        <v>651.6</v>
      </c>
      <c r="I122" s="96"/>
      <c r="J122" s="175"/>
      <c r="K122" s="162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">
      <c r="A123" s="17" t="s">
        <v>147</v>
      </c>
      <c r="B123" s="18">
        <v>10</v>
      </c>
      <c r="C123" s="18" t="s">
        <v>60</v>
      </c>
      <c r="D123" s="163"/>
      <c r="E123" s="163"/>
      <c r="F123" s="19">
        <f>F124</f>
        <v>217.4</v>
      </c>
      <c r="G123" s="19">
        <f aca="true" t="shared" si="14" ref="G123:H126">G124</f>
        <v>217.4</v>
      </c>
      <c r="H123" s="19">
        <f t="shared" si="14"/>
        <v>217.4</v>
      </c>
      <c r="I123" s="96"/>
      <c r="J123" s="175"/>
      <c r="K123" s="162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60">
      <c r="A124" s="21" t="s">
        <v>148</v>
      </c>
      <c r="B124" s="18">
        <v>10</v>
      </c>
      <c r="C124" s="18" t="s">
        <v>60</v>
      </c>
      <c r="D124" s="163" t="s">
        <v>149</v>
      </c>
      <c r="E124" s="163"/>
      <c r="F124" s="19">
        <f>F125+F128</f>
        <v>217.4</v>
      </c>
      <c r="G124" s="19">
        <f>G125+G128</f>
        <v>217.4</v>
      </c>
      <c r="H124" s="19">
        <f>H125+H128</f>
        <v>217.4</v>
      </c>
      <c r="I124" s="96"/>
      <c r="J124" s="175"/>
      <c r="K124" s="162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">
      <c r="A125" s="21" t="s">
        <v>150</v>
      </c>
      <c r="B125" s="18">
        <v>10</v>
      </c>
      <c r="C125" s="18" t="s">
        <v>60</v>
      </c>
      <c r="D125" s="163" t="s">
        <v>151</v>
      </c>
      <c r="E125" s="163"/>
      <c r="F125" s="19">
        <f>F126</f>
        <v>217.4</v>
      </c>
      <c r="G125" s="19">
        <f t="shared" si="14"/>
        <v>0</v>
      </c>
      <c r="H125" s="19">
        <f t="shared" si="14"/>
        <v>0</v>
      </c>
      <c r="I125" s="96"/>
      <c r="J125" s="175"/>
      <c r="K125" s="162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35">
      <c r="A126" s="21" t="s">
        <v>152</v>
      </c>
      <c r="B126" s="18">
        <v>10</v>
      </c>
      <c r="C126" s="18" t="s">
        <v>60</v>
      </c>
      <c r="D126" s="163" t="s">
        <v>153</v>
      </c>
      <c r="E126" s="163"/>
      <c r="F126" s="19">
        <f>F127</f>
        <v>217.4</v>
      </c>
      <c r="G126" s="19">
        <f t="shared" si="14"/>
        <v>0</v>
      </c>
      <c r="H126" s="19">
        <f t="shared" si="14"/>
        <v>0</v>
      </c>
      <c r="I126" s="96"/>
      <c r="J126" s="175"/>
      <c r="K126" s="162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">
      <c r="A127" s="17" t="s">
        <v>1</v>
      </c>
      <c r="B127" s="18">
        <v>10</v>
      </c>
      <c r="C127" s="18" t="s">
        <v>60</v>
      </c>
      <c r="D127" s="163" t="s">
        <v>153</v>
      </c>
      <c r="E127" s="163">
        <v>540</v>
      </c>
      <c r="F127" s="19">
        <v>217.4</v>
      </c>
      <c r="G127" s="19">
        <v>0</v>
      </c>
      <c r="H127" s="19">
        <v>0</v>
      </c>
      <c r="I127" s="96"/>
      <c r="J127" s="175"/>
      <c r="K127" s="162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30">
      <c r="A128" s="17" t="s">
        <v>154</v>
      </c>
      <c r="B128" s="18">
        <v>10</v>
      </c>
      <c r="C128" s="18" t="s">
        <v>60</v>
      </c>
      <c r="D128" s="163" t="s">
        <v>155</v>
      </c>
      <c r="E128" s="163"/>
      <c r="F128" s="19">
        <f>F129</f>
        <v>0</v>
      </c>
      <c r="G128" s="19">
        <f>G129</f>
        <v>217.4</v>
      </c>
      <c r="H128" s="19">
        <f>H129</f>
        <v>217.4</v>
      </c>
      <c r="I128" s="96"/>
      <c r="J128" s="175"/>
      <c r="K128" s="162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45">
      <c r="A129" s="17" t="s">
        <v>156</v>
      </c>
      <c r="B129" s="18">
        <v>10</v>
      </c>
      <c r="C129" s="18" t="s">
        <v>60</v>
      </c>
      <c r="D129" s="163" t="s">
        <v>155</v>
      </c>
      <c r="E129" s="163">
        <v>320</v>
      </c>
      <c r="F129" s="19">
        <v>0</v>
      </c>
      <c r="G129" s="19">
        <v>217.4</v>
      </c>
      <c r="H129" s="19">
        <v>217.4</v>
      </c>
      <c r="I129" s="96"/>
      <c r="J129" s="175"/>
      <c r="K129" s="162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30">
      <c r="A130" s="17" t="s">
        <v>157</v>
      </c>
      <c r="B130" s="18">
        <v>10</v>
      </c>
      <c r="C130" s="18" t="s">
        <v>46</v>
      </c>
      <c r="D130" s="163"/>
      <c r="E130" s="163"/>
      <c r="F130" s="19">
        <f>F131</f>
        <v>140</v>
      </c>
      <c r="G130" s="19">
        <f aca="true" t="shared" si="15" ref="G130:H133">G131</f>
        <v>100</v>
      </c>
      <c r="H130" s="19">
        <f t="shared" si="15"/>
        <v>100</v>
      </c>
      <c r="I130" s="96"/>
      <c r="J130" s="175"/>
      <c r="K130" s="162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30">
      <c r="A131" s="17" t="s">
        <v>140</v>
      </c>
      <c r="B131" s="18">
        <v>10</v>
      </c>
      <c r="C131" s="18" t="s">
        <v>46</v>
      </c>
      <c r="D131" s="163" t="s">
        <v>141</v>
      </c>
      <c r="E131" s="163"/>
      <c r="F131" s="19">
        <f>F132</f>
        <v>140</v>
      </c>
      <c r="G131" s="19">
        <f t="shared" si="15"/>
        <v>100</v>
      </c>
      <c r="H131" s="19">
        <f t="shared" si="15"/>
        <v>100</v>
      </c>
      <c r="I131" s="96"/>
      <c r="J131" s="175"/>
      <c r="K131" s="16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30">
      <c r="A132" s="17" t="s">
        <v>158</v>
      </c>
      <c r="B132" s="18">
        <v>10</v>
      </c>
      <c r="C132" s="18" t="s">
        <v>46</v>
      </c>
      <c r="D132" s="163" t="s">
        <v>159</v>
      </c>
      <c r="E132" s="163"/>
      <c r="F132" s="19">
        <f>F133</f>
        <v>140</v>
      </c>
      <c r="G132" s="19">
        <f t="shared" si="15"/>
        <v>100</v>
      </c>
      <c r="H132" s="19">
        <f t="shared" si="15"/>
        <v>100</v>
      </c>
      <c r="I132" s="96"/>
      <c r="J132" s="175"/>
      <c r="K132" s="16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30">
      <c r="A133" s="17" t="s">
        <v>154</v>
      </c>
      <c r="B133" s="18">
        <v>10</v>
      </c>
      <c r="C133" s="18" t="s">
        <v>46</v>
      </c>
      <c r="D133" s="163" t="s">
        <v>160</v>
      </c>
      <c r="E133" s="163"/>
      <c r="F133" s="19">
        <f>F134</f>
        <v>140</v>
      </c>
      <c r="G133" s="19">
        <f t="shared" si="15"/>
        <v>100</v>
      </c>
      <c r="H133" s="19">
        <f t="shared" si="15"/>
        <v>100</v>
      </c>
      <c r="I133" s="96"/>
      <c r="J133" s="175"/>
      <c r="K133" s="162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30">
      <c r="A134" s="17" t="s">
        <v>29</v>
      </c>
      <c r="B134" s="18">
        <v>10</v>
      </c>
      <c r="C134" s="18" t="s">
        <v>46</v>
      </c>
      <c r="D134" s="163" t="s">
        <v>160</v>
      </c>
      <c r="E134" s="163">
        <v>240</v>
      </c>
      <c r="F134" s="19">
        <v>140</v>
      </c>
      <c r="G134" s="19">
        <v>100</v>
      </c>
      <c r="H134" s="19">
        <v>100</v>
      </c>
      <c r="I134" s="96"/>
      <c r="J134" s="175"/>
      <c r="K134" s="16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">
      <c r="A135" s="13" t="s">
        <v>161</v>
      </c>
      <c r="B135" s="14">
        <v>11</v>
      </c>
      <c r="C135" s="14" t="s">
        <v>14</v>
      </c>
      <c r="D135" s="15"/>
      <c r="E135" s="15"/>
      <c r="F135" s="16">
        <f>F136</f>
        <v>0</v>
      </c>
      <c r="G135" s="16">
        <f aca="true" t="shared" si="16" ref="G135:H138">G136</f>
        <v>10</v>
      </c>
      <c r="H135" s="16">
        <f t="shared" si="16"/>
        <v>10</v>
      </c>
      <c r="I135" s="96"/>
      <c r="J135" s="175"/>
      <c r="K135" s="16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">
      <c r="A136" s="17" t="s">
        <v>162</v>
      </c>
      <c r="B136" s="18">
        <v>11</v>
      </c>
      <c r="C136" s="18" t="s">
        <v>13</v>
      </c>
      <c r="D136" s="163"/>
      <c r="E136" s="163"/>
      <c r="F136" s="19">
        <f>F137</f>
        <v>0</v>
      </c>
      <c r="G136" s="19">
        <f t="shared" si="16"/>
        <v>10</v>
      </c>
      <c r="H136" s="19">
        <f t="shared" si="16"/>
        <v>10</v>
      </c>
      <c r="I136" s="96"/>
      <c r="J136" s="175"/>
      <c r="K136" s="16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45">
      <c r="A137" s="17" t="s">
        <v>163</v>
      </c>
      <c r="B137" s="18">
        <v>11</v>
      </c>
      <c r="C137" s="18" t="s">
        <v>13</v>
      </c>
      <c r="D137" s="163" t="s">
        <v>164</v>
      </c>
      <c r="E137" s="163"/>
      <c r="F137" s="19">
        <f>F138</f>
        <v>0</v>
      </c>
      <c r="G137" s="19">
        <f t="shared" si="16"/>
        <v>10</v>
      </c>
      <c r="H137" s="19">
        <f t="shared" si="16"/>
        <v>10</v>
      </c>
      <c r="I137" s="96"/>
      <c r="J137" s="175"/>
      <c r="K137" s="162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30">
      <c r="A138" s="21" t="s">
        <v>165</v>
      </c>
      <c r="B138" s="18">
        <v>11</v>
      </c>
      <c r="C138" s="18" t="s">
        <v>13</v>
      </c>
      <c r="D138" s="163" t="s">
        <v>166</v>
      </c>
      <c r="E138" s="163"/>
      <c r="F138" s="19">
        <f>F139</f>
        <v>0</v>
      </c>
      <c r="G138" s="19">
        <f t="shared" si="16"/>
        <v>10</v>
      </c>
      <c r="H138" s="19">
        <f t="shared" si="16"/>
        <v>10</v>
      </c>
      <c r="I138" s="96"/>
      <c r="J138" s="175"/>
      <c r="K138" s="16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30">
      <c r="A139" s="21" t="s">
        <v>29</v>
      </c>
      <c r="B139" s="18">
        <v>11</v>
      </c>
      <c r="C139" s="18" t="s">
        <v>13</v>
      </c>
      <c r="D139" s="163" t="s">
        <v>166</v>
      </c>
      <c r="E139" s="163">
        <v>240</v>
      </c>
      <c r="F139" s="19">
        <f>10-10</f>
        <v>0</v>
      </c>
      <c r="G139" s="19">
        <v>10</v>
      </c>
      <c r="H139" s="19">
        <v>10</v>
      </c>
      <c r="I139" s="96"/>
      <c r="J139" s="175"/>
      <c r="K139" s="16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5">
      <c r="A140" s="29" t="s">
        <v>167</v>
      </c>
      <c r="B140" s="14">
        <v>12</v>
      </c>
      <c r="C140" s="14" t="s">
        <v>14</v>
      </c>
      <c r="D140" s="15"/>
      <c r="E140" s="15"/>
      <c r="F140" s="16">
        <f>F141</f>
        <v>81.3</v>
      </c>
      <c r="G140" s="16">
        <f aca="true" t="shared" si="17" ref="G140:H143">G141</f>
        <v>50</v>
      </c>
      <c r="H140" s="16">
        <f t="shared" si="17"/>
        <v>50</v>
      </c>
      <c r="I140" s="96"/>
      <c r="J140" s="175"/>
      <c r="K140" s="162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30">
      <c r="A141" s="21" t="s">
        <v>168</v>
      </c>
      <c r="B141" s="18">
        <v>12</v>
      </c>
      <c r="C141" s="18" t="s">
        <v>27</v>
      </c>
      <c r="D141" s="163"/>
      <c r="E141" s="163"/>
      <c r="F141" s="19">
        <f>F142</f>
        <v>81.3</v>
      </c>
      <c r="G141" s="19">
        <f t="shared" si="17"/>
        <v>50</v>
      </c>
      <c r="H141" s="19">
        <f t="shared" si="17"/>
        <v>50</v>
      </c>
      <c r="I141" s="96"/>
      <c r="J141" s="175"/>
      <c r="K141" s="162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45">
      <c r="A142" s="21" t="s">
        <v>169</v>
      </c>
      <c r="B142" s="18">
        <v>12</v>
      </c>
      <c r="C142" s="18" t="s">
        <v>27</v>
      </c>
      <c r="D142" s="163" t="s">
        <v>170</v>
      </c>
      <c r="E142" s="163"/>
      <c r="F142" s="19">
        <f>F143</f>
        <v>81.3</v>
      </c>
      <c r="G142" s="19">
        <f t="shared" si="17"/>
        <v>50</v>
      </c>
      <c r="H142" s="19">
        <f t="shared" si="17"/>
        <v>50</v>
      </c>
      <c r="I142" s="96"/>
      <c r="J142" s="175"/>
      <c r="K142" s="16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45">
      <c r="A143" s="21" t="s">
        <v>171</v>
      </c>
      <c r="B143" s="18">
        <v>12</v>
      </c>
      <c r="C143" s="18" t="s">
        <v>27</v>
      </c>
      <c r="D143" s="163" t="s">
        <v>172</v>
      </c>
      <c r="E143" s="163"/>
      <c r="F143" s="19">
        <f>F144</f>
        <v>81.3</v>
      </c>
      <c r="G143" s="19">
        <f t="shared" si="17"/>
        <v>50</v>
      </c>
      <c r="H143" s="19">
        <f t="shared" si="17"/>
        <v>50</v>
      </c>
      <c r="I143" s="96"/>
      <c r="J143" s="175"/>
      <c r="K143" s="16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30">
      <c r="A144" s="21" t="s">
        <v>29</v>
      </c>
      <c r="B144" s="18">
        <v>12</v>
      </c>
      <c r="C144" s="18" t="s">
        <v>27</v>
      </c>
      <c r="D144" s="163" t="s">
        <v>172</v>
      </c>
      <c r="E144" s="163">
        <v>240</v>
      </c>
      <c r="F144" s="19">
        <f>50+31.3</f>
        <v>81.3</v>
      </c>
      <c r="G144" s="19">
        <v>50</v>
      </c>
      <c r="H144" s="19">
        <v>50</v>
      </c>
      <c r="I144" s="96"/>
      <c r="J144" s="175"/>
      <c r="K144" s="16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">
      <c r="A145" s="13" t="s">
        <v>173</v>
      </c>
      <c r="B145" s="14"/>
      <c r="C145" s="14"/>
      <c r="D145" s="15"/>
      <c r="E145" s="15"/>
      <c r="F145" s="16">
        <f>F11+F47+F52+F57+F66+F96+F104+F117+F135+F140</f>
        <v>20538.5</v>
      </c>
      <c r="G145" s="15">
        <f>G11+G47+G52+G57+G66+G96+G104+G117+G135+G140</f>
        <v>6295.700000000001</v>
      </c>
      <c r="H145" s="15">
        <f>H11+H47+H52+H57+H66+H96+H104+H117+H135+H140</f>
        <v>5759.2</v>
      </c>
      <c r="I145" s="96"/>
      <c r="J145" s="175"/>
      <c r="K145" s="162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">
      <c r="A146" s="13" t="s">
        <v>174</v>
      </c>
      <c r="B146" s="14"/>
      <c r="C146" s="14"/>
      <c r="D146" s="15"/>
      <c r="E146" s="15"/>
      <c r="F146" s="15"/>
      <c r="G146" s="15">
        <v>158.7</v>
      </c>
      <c r="H146" s="15">
        <v>311.6</v>
      </c>
      <c r="I146" s="96"/>
      <c r="J146" s="175"/>
      <c r="K146" s="162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">
      <c r="A147" s="13" t="s">
        <v>175</v>
      </c>
      <c r="B147" s="14"/>
      <c r="C147" s="14"/>
      <c r="D147" s="15"/>
      <c r="E147" s="15"/>
      <c r="F147" s="16">
        <f>F145+F146</f>
        <v>20538.5</v>
      </c>
      <c r="G147" s="15">
        <f>G145+G146</f>
        <v>6454.400000000001</v>
      </c>
      <c r="H147" s="16">
        <f>H145+H146</f>
        <v>6070.8</v>
      </c>
      <c r="I147" s="96"/>
      <c r="J147" s="175"/>
      <c r="K147" s="162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">
      <c r="A148" s="33"/>
      <c r="H148" s="34" t="s">
        <v>176</v>
      </c>
      <c r="I148" s="96"/>
      <c r="J148" s="175"/>
      <c r="K148" s="162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6:28" ht="15">
      <c r="F149" s="162"/>
      <c r="I149" s="96"/>
      <c r="J149" s="175"/>
      <c r="K149" s="169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6:28" ht="15">
      <c r="F150" s="83"/>
      <c r="I150" s="96"/>
      <c r="J150" s="175"/>
      <c r="K150" s="16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6:28" ht="15">
      <c r="F151" s="133"/>
      <c r="G151" s="133"/>
      <c r="H151" s="133"/>
      <c r="I151" s="96"/>
      <c r="J151" s="175"/>
      <c r="K151" s="16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6:28" ht="15">
      <c r="F152" s="35"/>
      <c r="G152" s="35"/>
      <c r="I152" s="96"/>
      <c r="J152" s="175"/>
      <c r="K152" s="16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2:28" ht="15">
      <c r="B153" s="11"/>
      <c r="C153" s="11"/>
      <c r="D153" s="11"/>
      <c r="E153" s="11"/>
      <c r="F153" s="35"/>
      <c r="G153" s="35"/>
      <c r="I153" s="96"/>
      <c r="J153" s="175"/>
      <c r="K153" s="16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2:28" ht="15">
      <c r="B154" s="11"/>
      <c r="C154" s="11"/>
      <c r="D154" s="11"/>
      <c r="E154" s="11"/>
      <c r="F154" s="35"/>
      <c r="G154" s="41"/>
      <c r="I154" s="96"/>
      <c r="J154" s="175"/>
      <c r="K154" s="16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2:28" ht="15">
      <c r="B155" s="11"/>
      <c r="C155" s="11"/>
      <c r="D155" s="11"/>
      <c r="E155" s="11"/>
      <c r="F155" s="35"/>
      <c r="G155" s="35"/>
      <c r="I155" s="96"/>
      <c r="J155" s="175"/>
      <c r="K155" s="16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2:28" ht="15">
      <c r="B156" s="11"/>
      <c r="C156" s="11"/>
      <c r="D156" s="11"/>
      <c r="E156" s="11"/>
      <c r="F156" s="35"/>
      <c r="G156" s="35"/>
      <c r="I156" s="96"/>
      <c r="J156" s="175"/>
      <c r="K156" s="162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2:28" ht="15">
      <c r="B157" s="11"/>
      <c r="C157" s="11"/>
      <c r="D157" s="11"/>
      <c r="E157" s="11"/>
      <c r="I157" s="96"/>
      <c r="J157" s="175"/>
      <c r="K157" s="16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2:5" ht="15">
      <c r="B158" s="11"/>
      <c r="C158" s="11"/>
      <c r="D158" s="11"/>
      <c r="E158" s="11"/>
    </row>
    <row r="159" spans="2:28" ht="15">
      <c r="B159" s="11"/>
      <c r="C159" s="11"/>
      <c r="D159" s="11"/>
      <c r="E159" s="11"/>
      <c r="I159" s="96"/>
      <c r="J159" s="175"/>
      <c r="K159" s="162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</sheetData>
  <sheetProtection/>
  <mergeCells count="10">
    <mergeCell ref="A1:H1"/>
    <mergeCell ref="C3:H3"/>
    <mergeCell ref="C4:F4"/>
    <mergeCell ref="A5:H5"/>
    <mergeCell ref="A8:A9"/>
    <mergeCell ref="B8:B9"/>
    <mergeCell ref="C8:C9"/>
    <mergeCell ref="D8:D9"/>
    <mergeCell ref="E8:E9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2"/>
  <sheetViews>
    <sheetView view="pageBreakPreview" zoomScale="80" zoomScaleSheetLayoutView="80" zoomScalePageLayoutView="0" workbookViewId="0" topLeftCell="A1">
      <selection activeCell="I81" sqref="I81"/>
    </sheetView>
  </sheetViews>
  <sheetFormatPr defaultColWidth="9.140625" defaultRowHeight="15"/>
  <cols>
    <col min="1" max="1" width="39.7109375" style="11" customWidth="1"/>
    <col min="2" max="2" width="6.00390625" style="11" customWidth="1"/>
    <col min="3" max="3" width="5.57421875" style="9" customWidth="1"/>
    <col min="4" max="4" width="5.140625" style="9" customWidth="1"/>
    <col min="5" max="5" width="13.7109375" style="9" customWidth="1"/>
    <col min="6" max="6" width="5.8515625" style="9" customWidth="1"/>
    <col min="7" max="7" width="11.140625" style="10" customWidth="1"/>
    <col min="8" max="9" width="11.8515625" style="10" customWidth="1"/>
    <col min="10" max="10" width="9.57421875" style="10" customWidth="1"/>
    <col min="11" max="11" width="9.140625" style="35" customWidth="1"/>
    <col min="12" max="12" width="14.8515625" style="64" customWidth="1"/>
    <col min="13" max="41" width="9.140625" style="20" customWidth="1"/>
    <col min="42" max="16384" width="9.140625" style="11" customWidth="1"/>
  </cols>
  <sheetData>
    <row r="1" spans="1:9" s="1" customFormat="1" ht="132" customHeight="1">
      <c r="A1" s="203" t="s">
        <v>313</v>
      </c>
      <c r="B1" s="214"/>
      <c r="C1" s="214"/>
      <c r="D1" s="214"/>
      <c r="E1" s="214"/>
      <c r="F1" s="214"/>
      <c r="G1" s="214"/>
      <c r="H1" s="215"/>
      <c r="I1" s="131"/>
    </row>
    <row r="3" spans="1:9" s="1" customFormat="1" ht="86.25" customHeight="1">
      <c r="A3" s="203" t="s">
        <v>208</v>
      </c>
      <c r="B3" s="203"/>
      <c r="C3" s="203"/>
      <c r="D3" s="203"/>
      <c r="E3" s="203"/>
      <c r="F3" s="203"/>
      <c r="G3" s="203"/>
      <c r="H3" s="215"/>
      <c r="I3" s="215"/>
    </row>
    <row r="4" spans="3:9" s="1" customFormat="1" ht="15.75">
      <c r="C4" s="6"/>
      <c r="D4" s="216"/>
      <c r="E4" s="216"/>
      <c r="F4" s="216"/>
      <c r="G4" s="216"/>
      <c r="H4" s="7"/>
      <c r="I4" s="7"/>
    </row>
    <row r="5" spans="1:9" s="1" customFormat="1" ht="114" customHeight="1">
      <c r="A5" s="195" t="s">
        <v>207</v>
      </c>
      <c r="B5" s="195"/>
      <c r="C5" s="195"/>
      <c r="D5" s="195"/>
      <c r="E5" s="195"/>
      <c r="F5" s="195"/>
      <c r="G5" s="195"/>
      <c r="H5" s="217"/>
      <c r="I5" s="217"/>
    </row>
    <row r="6" spans="1:41" ht="18.75">
      <c r="A6" s="8"/>
      <c r="B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2:41" ht="15.75">
      <c r="B7" s="12"/>
      <c r="H7" s="224" t="s">
        <v>205</v>
      </c>
      <c r="I7" s="22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5" customHeight="1">
      <c r="A8" s="218" t="s">
        <v>7</v>
      </c>
      <c r="B8" s="201"/>
      <c r="C8" s="218" t="s">
        <v>8</v>
      </c>
      <c r="D8" s="218" t="s">
        <v>9</v>
      </c>
      <c r="E8" s="218" t="s">
        <v>10</v>
      </c>
      <c r="F8" s="218" t="s">
        <v>11</v>
      </c>
      <c r="G8" s="220" t="s">
        <v>0</v>
      </c>
      <c r="H8" s="221"/>
      <c r="I8" s="22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5">
      <c r="A9" s="219"/>
      <c r="B9" s="201"/>
      <c r="C9" s="219"/>
      <c r="D9" s="219"/>
      <c r="E9" s="219"/>
      <c r="F9" s="219"/>
      <c r="G9" s="132" t="s">
        <v>2</v>
      </c>
      <c r="H9" s="132" t="s">
        <v>3</v>
      </c>
      <c r="I9" s="132" t="s">
        <v>4</v>
      </c>
      <c r="L9" s="6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5">
      <c r="A10" s="132">
        <v>1</v>
      </c>
      <c r="B10" s="151">
        <v>2</v>
      </c>
      <c r="C10" s="151">
        <v>3</v>
      </c>
      <c r="D10" s="151">
        <v>4</v>
      </c>
      <c r="E10" s="151">
        <v>5</v>
      </c>
      <c r="F10" s="151">
        <v>6</v>
      </c>
      <c r="G10" s="151">
        <v>7</v>
      </c>
      <c r="H10" s="151">
        <v>8</v>
      </c>
      <c r="I10" s="132">
        <v>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56.25">
      <c r="A11" s="66" t="s">
        <v>206</v>
      </c>
      <c r="B11" s="15">
        <v>345</v>
      </c>
      <c r="C11" s="132"/>
      <c r="D11" s="132"/>
      <c r="E11" s="132"/>
      <c r="F11" s="132"/>
      <c r="G11" s="132"/>
      <c r="H11" s="132"/>
      <c r="I11" s="13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28.5">
      <c r="A12" s="13" t="s">
        <v>12</v>
      </c>
      <c r="B12" s="153"/>
      <c r="C12" s="14" t="s">
        <v>13</v>
      </c>
      <c r="D12" s="14" t="s">
        <v>14</v>
      </c>
      <c r="E12" s="15"/>
      <c r="F12" s="15"/>
      <c r="G12" s="16">
        <f>G13+G20+G39+G44</f>
        <v>4154.5</v>
      </c>
      <c r="H12" s="16">
        <f>H13+H20+H39+H44</f>
        <v>2800.1000000000004</v>
      </c>
      <c r="I12" s="16">
        <f>I13+I20+I39+I44</f>
        <v>2647.2</v>
      </c>
      <c r="J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57">
      <c r="A13" s="13" t="s">
        <v>15</v>
      </c>
      <c r="B13" s="13"/>
      <c r="C13" s="14" t="s">
        <v>13</v>
      </c>
      <c r="D13" s="14" t="s">
        <v>16</v>
      </c>
      <c r="E13" s="15"/>
      <c r="F13" s="15"/>
      <c r="G13" s="16">
        <f>G14</f>
        <v>709.8000000000001</v>
      </c>
      <c r="H13" s="16">
        <f aca="true" t="shared" si="0" ref="H13:I16">H14</f>
        <v>508</v>
      </c>
      <c r="I13" s="16">
        <f t="shared" si="0"/>
        <v>508</v>
      </c>
      <c r="J13" s="11"/>
      <c r="K13" s="20"/>
      <c r="L13" s="2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30">
      <c r="A14" s="17" t="s">
        <v>17</v>
      </c>
      <c r="B14" s="13"/>
      <c r="C14" s="18" t="s">
        <v>13</v>
      </c>
      <c r="D14" s="18" t="s">
        <v>16</v>
      </c>
      <c r="E14" s="163" t="s">
        <v>18</v>
      </c>
      <c r="F14" s="163"/>
      <c r="G14" s="19">
        <f>G15</f>
        <v>709.8000000000001</v>
      </c>
      <c r="H14" s="19">
        <f t="shared" si="0"/>
        <v>508</v>
      </c>
      <c r="I14" s="19">
        <f t="shared" si="0"/>
        <v>508</v>
      </c>
      <c r="J14" s="11"/>
      <c r="K14" s="20"/>
      <c r="L14" s="2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5">
      <c r="A15" s="17" t="s">
        <v>19</v>
      </c>
      <c r="B15" s="17"/>
      <c r="C15" s="18" t="s">
        <v>13</v>
      </c>
      <c r="D15" s="18" t="s">
        <v>16</v>
      </c>
      <c r="E15" s="163" t="s">
        <v>20</v>
      </c>
      <c r="F15" s="163"/>
      <c r="G15" s="19">
        <f>G16+G18</f>
        <v>709.8000000000001</v>
      </c>
      <c r="H15" s="19">
        <f>H16+H18</f>
        <v>508</v>
      </c>
      <c r="I15" s="19">
        <f>I16+I18</f>
        <v>508</v>
      </c>
      <c r="J15" s="11"/>
      <c r="K15" s="20"/>
      <c r="L15" s="2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30">
      <c r="A16" s="17" t="s">
        <v>21</v>
      </c>
      <c r="B16" s="17"/>
      <c r="C16" s="18" t="s">
        <v>13</v>
      </c>
      <c r="D16" s="18" t="s">
        <v>16</v>
      </c>
      <c r="E16" s="163" t="s">
        <v>22</v>
      </c>
      <c r="F16" s="163"/>
      <c r="G16" s="19">
        <f>G17</f>
        <v>594.2</v>
      </c>
      <c r="H16" s="19">
        <f t="shared" si="0"/>
        <v>508</v>
      </c>
      <c r="I16" s="19">
        <f t="shared" si="0"/>
        <v>508</v>
      </c>
      <c r="J16" s="11"/>
      <c r="K16" s="20"/>
      <c r="L16" s="2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30">
      <c r="A17" s="17" t="s">
        <v>23</v>
      </c>
      <c r="B17" s="17"/>
      <c r="C17" s="18" t="s">
        <v>13</v>
      </c>
      <c r="D17" s="18" t="s">
        <v>16</v>
      </c>
      <c r="E17" s="163" t="s">
        <v>22</v>
      </c>
      <c r="F17" s="163">
        <v>120</v>
      </c>
      <c r="G17" s="19">
        <f>508+17.9+19.1+49.2</f>
        <v>594.2</v>
      </c>
      <c r="H17" s="19">
        <v>508</v>
      </c>
      <c r="I17" s="19">
        <v>508</v>
      </c>
      <c r="J17" s="11"/>
      <c r="K17" s="20"/>
      <c r="L17" s="2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75">
      <c r="A18" s="17" t="s">
        <v>24</v>
      </c>
      <c r="B18" s="17"/>
      <c r="C18" s="18" t="s">
        <v>13</v>
      </c>
      <c r="D18" s="18" t="s">
        <v>16</v>
      </c>
      <c r="E18" s="163" t="s">
        <v>25</v>
      </c>
      <c r="F18" s="163"/>
      <c r="G18" s="19">
        <f>G19</f>
        <v>115.60000000000001</v>
      </c>
      <c r="H18" s="19">
        <f>H19</f>
        <v>0</v>
      </c>
      <c r="I18" s="19">
        <f>I19</f>
        <v>0</v>
      </c>
      <c r="J18" s="11"/>
      <c r="K18" s="20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12" ht="75">
      <c r="A19" s="17" t="s">
        <v>24</v>
      </c>
      <c r="B19" s="29"/>
      <c r="C19" s="18" t="s">
        <v>13</v>
      </c>
      <c r="D19" s="18" t="s">
        <v>16</v>
      </c>
      <c r="E19" s="163" t="s">
        <v>25</v>
      </c>
      <c r="F19" s="163">
        <v>120</v>
      </c>
      <c r="G19" s="19">
        <f>104.9+10.7</f>
        <v>115.60000000000001</v>
      </c>
      <c r="H19" s="19">
        <v>0</v>
      </c>
      <c r="I19" s="19">
        <v>0</v>
      </c>
      <c r="J19" s="11"/>
      <c r="K19" s="20"/>
      <c r="L19" s="20"/>
    </row>
    <row r="20" spans="1:12" ht="85.5">
      <c r="A20" s="29" t="s">
        <v>26</v>
      </c>
      <c r="B20" s="17"/>
      <c r="C20" s="14" t="s">
        <v>13</v>
      </c>
      <c r="D20" s="14" t="s">
        <v>27</v>
      </c>
      <c r="E20" s="15"/>
      <c r="F20" s="15"/>
      <c r="G20" s="16">
        <f>G21</f>
        <v>3387.7000000000003</v>
      </c>
      <c r="H20" s="16">
        <f>H21</f>
        <v>2287.1000000000004</v>
      </c>
      <c r="I20" s="16">
        <f>I21</f>
        <v>2134.2</v>
      </c>
      <c r="J20" s="20"/>
      <c r="K20" s="20"/>
      <c r="L20" s="20"/>
    </row>
    <row r="21" spans="1:12" ht="30">
      <c r="A21" s="17" t="s">
        <v>17</v>
      </c>
      <c r="B21" s="17"/>
      <c r="C21" s="18" t="s">
        <v>13</v>
      </c>
      <c r="D21" s="18" t="s">
        <v>27</v>
      </c>
      <c r="E21" s="163" t="s">
        <v>18</v>
      </c>
      <c r="F21" s="163"/>
      <c r="G21" s="19">
        <f>G22+G26+G28+G30</f>
        <v>3387.7000000000003</v>
      </c>
      <c r="H21" s="19">
        <f>H22+H28+H30</f>
        <v>2287.1000000000004</v>
      </c>
      <c r="I21" s="19">
        <f>I22+I28+I30</f>
        <v>2134.2</v>
      </c>
      <c r="J21" s="20"/>
      <c r="K21" s="20"/>
      <c r="L21" s="20"/>
    </row>
    <row r="22" spans="1:12" ht="30">
      <c r="A22" s="17" t="s">
        <v>21</v>
      </c>
      <c r="B22" s="21"/>
      <c r="C22" s="18" t="s">
        <v>13</v>
      </c>
      <c r="D22" s="18" t="s">
        <v>27</v>
      </c>
      <c r="E22" s="163" t="s">
        <v>28</v>
      </c>
      <c r="F22" s="163"/>
      <c r="G22" s="19">
        <f>SUM(G23:G25)</f>
        <v>2658</v>
      </c>
      <c r="H22" s="163">
        <f>SUM(H23:H25)</f>
        <v>2285.1000000000004</v>
      </c>
      <c r="I22" s="163">
        <f>SUM(I23:I25)</f>
        <v>2132.2</v>
      </c>
      <c r="J22" s="20"/>
      <c r="K22" s="20"/>
      <c r="L22" s="20"/>
    </row>
    <row r="23" spans="1:12" ht="30">
      <c r="A23" s="21" t="s">
        <v>23</v>
      </c>
      <c r="B23" s="21"/>
      <c r="C23" s="18" t="s">
        <v>13</v>
      </c>
      <c r="D23" s="18" t="s">
        <v>27</v>
      </c>
      <c r="E23" s="163" t="s">
        <v>28</v>
      </c>
      <c r="F23" s="163">
        <v>120</v>
      </c>
      <c r="G23" s="19">
        <v>1365</v>
      </c>
      <c r="H23" s="19">
        <v>1365</v>
      </c>
      <c r="I23" s="19">
        <v>1365</v>
      </c>
      <c r="J23" s="20"/>
      <c r="K23" s="20"/>
      <c r="L23" s="20"/>
    </row>
    <row r="24" spans="1:12" ht="30">
      <c r="A24" s="21" t="s">
        <v>29</v>
      </c>
      <c r="B24" s="17"/>
      <c r="C24" s="18" t="s">
        <v>13</v>
      </c>
      <c r="D24" s="18" t="s">
        <v>27</v>
      </c>
      <c r="E24" s="163" t="s">
        <v>28</v>
      </c>
      <c r="F24" s="163">
        <v>240</v>
      </c>
      <c r="G24" s="19">
        <f>984-128.6+30+19.6</f>
        <v>905</v>
      </c>
      <c r="H24" s="163">
        <f>817.2+4.2-1.3</f>
        <v>820.1000000000001</v>
      </c>
      <c r="I24" s="163">
        <f>754.2-87</f>
        <v>667.2</v>
      </c>
      <c r="J24" s="20"/>
      <c r="K24" s="20"/>
      <c r="L24" s="20"/>
    </row>
    <row r="25" spans="1:12" ht="30">
      <c r="A25" s="17" t="s">
        <v>30</v>
      </c>
      <c r="B25" s="22"/>
      <c r="C25" s="18" t="s">
        <v>13</v>
      </c>
      <c r="D25" s="18" t="s">
        <v>27</v>
      </c>
      <c r="E25" s="163" t="s">
        <v>28</v>
      </c>
      <c r="F25" s="163">
        <v>850</v>
      </c>
      <c r="G25" s="19">
        <f>100+287+1</f>
        <v>388</v>
      </c>
      <c r="H25" s="19">
        <v>100</v>
      </c>
      <c r="I25" s="19">
        <v>100</v>
      </c>
      <c r="J25" s="20"/>
      <c r="K25" s="20"/>
      <c r="L25" s="20"/>
    </row>
    <row r="26" spans="1:12" ht="75">
      <c r="A26" s="17" t="s">
        <v>24</v>
      </c>
      <c r="B26" s="21"/>
      <c r="C26" s="18" t="s">
        <v>13</v>
      </c>
      <c r="D26" s="18" t="s">
        <v>27</v>
      </c>
      <c r="E26" s="163" t="s">
        <v>178</v>
      </c>
      <c r="F26" s="163"/>
      <c r="G26" s="19">
        <f>G27</f>
        <v>341.40000000000003</v>
      </c>
      <c r="H26" s="19">
        <f>H27</f>
        <v>0</v>
      </c>
      <c r="I26" s="19">
        <f>I27</f>
        <v>0</v>
      </c>
      <c r="J26" s="20"/>
      <c r="K26" s="20"/>
      <c r="L26" s="20"/>
    </row>
    <row r="27" spans="1:12" ht="75">
      <c r="A27" s="17" t="s">
        <v>24</v>
      </c>
      <c r="B27" s="21"/>
      <c r="C27" s="18" t="s">
        <v>13</v>
      </c>
      <c r="D27" s="18" t="s">
        <v>27</v>
      </c>
      <c r="E27" s="163" t="s">
        <v>178</v>
      </c>
      <c r="F27" s="163">
        <v>120</v>
      </c>
      <c r="G27" s="19">
        <f>281.7+70.4-10.7</f>
        <v>341.40000000000003</v>
      </c>
      <c r="H27" s="19">
        <v>0</v>
      </c>
      <c r="I27" s="19">
        <v>0</v>
      </c>
      <c r="J27" s="40"/>
      <c r="K27" s="20"/>
      <c r="L27" s="20"/>
    </row>
    <row r="28" spans="1:12" ht="150">
      <c r="A28" s="22" t="s">
        <v>31</v>
      </c>
      <c r="B28" s="21"/>
      <c r="C28" s="18" t="s">
        <v>13</v>
      </c>
      <c r="D28" s="18" t="s">
        <v>27</v>
      </c>
      <c r="E28" s="163" t="s">
        <v>32</v>
      </c>
      <c r="F28" s="163"/>
      <c r="G28" s="19">
        <f>G29</f>
        <v>2</v>
      </c>
      <c r="H28" s="19">
        <f>H29</f>
        <v>2</v>
      </c>
      <c r="I28" s="19">
        <f>I29</f>
        <v>2</v>
      </c>
      <c r="J28" s="20"/>
      <c r="K28" s="20"/>
      <c r="L28" s="20"/>
    </row>
    <row r="29" spans="1:12" ht="30">
      <c r="A29" s="21" t="s">
        <v>33</v>
      </c>
      <c r="B29" s="21"/>
      <c r="C29" s="18" t="s">
        <v>13</v>
      </c>
      <c r="D29" s="18" t="s">
        <v>27</v>
      </c>
      <c r="E29" s="163" t="s">
        <v>32</v>
      </c>
      <c r="F29" s="163">
        <v>240</v>
      </c>
      <c r="G29" s="19">
        <v>2</v>
      </c>
      <c r="H29" s="19">
        <v>2</v>
      </c>
      <c r="I29" s="19">
        <v>2</v>
      </c>
      <c r="J29" s="23"/>
      <c r="K29" s="20"/>
      <c r="L29" s="20"/>
    </row>
    <row r="30" spans="1:41" s="1" customFormat="1" ht="25.5" customHeight="1">
      <c r="A30" s="21" t="s">
        <v>34</v>
      </c>
      <c r="B30" s="36"/>
      <c r="C30" s="18" t="s">
        <v>13</v>
      </c>
      <c r="D30" s="18" t="s">
        <v>27</v>
      </c>
      <c r="E30" s="163" t="s">
        <v>35</v>
      </c>
      <c r="F30" s="163"/>
      <c r="G30" s="19">
        <f>G31+G35+G37+G33</f>
        <v>386.3</v>
      </c>
      <c r="H30" s="19">
        <f>H31+H35+H37</f>
        <v>0</v>
      </c>
      <c r="I30" s="19">
        <f>I31+I35+I37</f>
        <v>0</v>
      </c>
      <c r="J30" s="20"/>
      <c r="K30" s="20"/>
      <c r="L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s="1" customFormat="1" ht="45">
      <c r="A31" s="21" t="s">
        <v>36</v>
      </c>
      <c r="B31" s="36"/>
      <c r="C31" s="18" t="s">
        <v>13</v>
      </c>
      <c r="D31" s="18" t="s">
        <v>27</v>
      </c>
      <c r="E31" s="163" t="s">
        <v>37</v>
      </c>
      <c r="F31" s="163"/>
      <c r="G31" s="19">
        <f>G32</f>
        <v>38.1</v>
      </c>
      <c r="H31" s="19">
        <f>H32</f>
        <v>0</v>
      </c>
      <c r="I31" s="19">
        <f>I32</f>
        <v>0</v>
      </c>
      <c r="J31" s="20"/>
      <c r="K31" s="67"/>
      <c r="L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12" ht="16.5" customHeight="1">
      <c r="A32" s="21" t="s">
        <v>1</v>
      </c>
      <c r="B32" s="17"/>
      <c r="C32" s="18" t="s">
        <v>13</v>
      </c>
      <c r="D32" s="18" t="s">
        <v>27</v>
      </c>
      <c r="E32" s="163" t="s">
        <v>37</v>
      </c>
      <c r="F32" s="163">
        <v>540</v>
      </c>
      <c r="G32" s="19">
        <v>38.1</v>
      </c>
      <c r="H32" s="19">
        <v>0</v>
      </c>
      <c r="I32" s="19">
        <v>0</v>
      </c>
      <c r="J32" s="20"/>
      <c r="K32" s="20"/>
      <c r="L32" s="20"/>
    </row>
    <row r="33" spans="1:12" ht="45">
      <c r="A33" s="36" t="s">
        <v>38</v>
      </c>
      <c r="B33" s="17"/>
      <c r="C33" s="24" t="s">
        <v>13</v>
      </c>
      <c r="D33" s="24" t="s">
        <v>27</v>
      </c>
      <c r="E33" s="24" t="s">
        <v>39</v>
      </c>
      <c r="F33" s="25"/>
      <c r="G33" s="19">
        <f>G34</f>
        <v>102</v>
      </c>
      <c r="H33" s="3">
        <f>H34</f>
        <v>0</v>
      </c>
      <c r="I33" s="3">
        <f>I34</f>
        <v>0</v>
      </c>
      <c r="J33" s="20"/>
      <c r="K33" s="20"/>
      <c r="L33" s="20"/>
    </row>
    <row r="34" spans="1:41" s="27" customFormat="1" ht="15">
      <c r="A34" s="36" t="s">
        <v>1</v>
      </c>
      <c r="B34" s="29"/>
      <c r="C34" s="24" t="s">
        <v>13</v>
      </c>
      <c r="D34" s="24" t="s">
        <v>27</v>
      </c>
      <c r="E34" s="24" t="s">
        <v>39</v>
      </c>
      <c r="F34" s="24" t="s">
        <v>40</v>
      </c>
      <c r="G34" s="19">
        <f>51+51</f>
        <v>102</v>
      </c>
      <c r="H34" s="26">
        <v>0</v>
      </c>
      <c r="I34" s="26">
        <v>0</v>
      </c>
      <c r="J34" s="20"/>
      <c r="K34" s="28"/>
      <c r="L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2" ht="75">
      <c r="A35" s="17" t="s">
        <v>41</v>
      </c>
      <c r="B35" s="21"/>
      <c r="C35" s="18" t="s">
        <v>13</v>
      </c>
      <c r="D35" s="18" t="s">
        <v>27</v>
      </c>
      <c r="E35" s="163" t="s">
        <v>42</v>
      </c>
      <c r="F35" s="163"/>
      <c r="G35" s="19">
        <f>G36</f>
        <v>204</v>
      </c>
      <c r="H35" s="19">
        <f>H36</f>
        <v>0</v>
      </c>
      <c r="I35" s="19">
        <f>I36</f>
        <v>0</v>
      </c>
      <c r="J35" s="20"/>
      <c r="K35" s="20"/>
      <c r="L35" s="20"/>
    </row>
    <row r="36" spans="1:12" ht="15">
      <c r="A36" s="21" t="s">
        <v>1</v>
      </c>
      <c r="B36" s="21"/>
      <c r="C36" s="18" t="s">
        <v>13</v>
      </c>
      <c r="D36" s="18" t="s">
        <v>27</v>
      </c>
      <c r="E36" s="163" t="s">
        <v>42</v>
      </c>
      <c r="F36" s="163">
        <v>540</v>
      </c>
      <c r="G36" s="19">
        <v>204</v>
      </c>
      <c r="H36" s="19">
        <v>0</v>
      </c>
      <c r="I36" s="19">
        <v>0</v>
      </c>
      <c r="J36" s="20"/>
      <c r="K36" s="20"/>
      <c r="L36" s="20"/>
    </row>
    <row r="37" spans="1:12" ht="90">
      <c r="A37" s="21" t="s">
        <v>43</v>
      </c>
      <c r="B37" s="21"/>
      <c r="C37" s="18" t="s">
        <v>13</v>
      </c>
      <c r="D37" s="18" t="s">
        <v>27</v>
      </c>
      <c r="E37" s="163" t="s">
        <v>44</v>
      </c>
      <c r="F37" s="163"/>
      <c r="G37" s="19">
        <f>G38</f>
        <v>42.2</v>
      </c>
      <c r="H37" s="19">
        <f>H38</f>
        <v>0</v>
      </c>
      <c r="I37" s="19">
        <f>I38</f>
        <v>0</v>
      </c>
      <c r="J37" s="20"/>
      <c r="K37" s="20"/>
      <c r="L37" s="20"/>
    </row>
    <row r="38" spans="1:12" ht="15.75" customHeight="1">
      <c r="A38" s="21" t="s">
        <v>1</v>
      </c>
      <c r="B38" s="17"/>
      <c r="C38" s="18" t="s">
        <v>13</v>
      </c>
      <c r="D38" s="18" t="s">
        <v>27</v>
      </c>
      <c r="E38" s="163" t="s">
        <v>44</v>
      </c>
      <c r="F38" s="163">
        <v>540</v>
      </c>
      <c r="G38" s="19">
        <v>42.2</v>
      </c>
      <c r="H38" s="19">
        <v>0</v>
      </c>
      <c r="I38" s="19">
        <v>0</v>
      </c>
      <c r="J38" s="20"/>
      <c r="K38" s="20"/>
      <c r="L38" s="20"/>
    </row>
    <row r="39" spans="1:12" ht="71.25">
      <c r="A39" s="29" t="s">
        <v>45</v>
      </c>
      <c r="B39" s="21"/>
      <c r="C39" s="14" t="s">
        <v>13</v>
      </c>
      <c r="D39" s="14" t="s">
        <v>46</v>
      </c>
      <c r="E39" s="15"/>
      <c r="F39" s="15"/>
      <c r="G39" s="16">
        <f>G40</f>
        <v>52</v>
      </c>
      <c r="H39" s="16">
        <f aca="true" t="shared" si="1" ref="H39:I42">H40</f>
        <v>0</v>
      </c>
      <c r="I39" s="16">
        <f t="shared" si="1"/>
        <v>0</v>
      </c>
      <c r="J39" s="27"/>
      <c r="K39" s="20"/>
      <c r="L39" s="20"/>
    </row>
    <row r="40" spans="1:12" ht="30">
      <c r="A40" s="21" t="s">
        <v>47</v>
      </c>
      <c r="B40" s="21"/>
      <c r="C40" s="18" t="s">
        <v>13</v>
      </c>
      <c r="D40" s="18" t="s">
        <v>46</v>
      </c>
      <c r="E40" s="163" t="s">
        <v>48</v>
      </c>
      <c r="F40" s="163"/>
      <c r="G40" s="19">
        <f>G41</f>
        <v>52</v>
      </c>
      <c r="H40" s="19">
        <f t="shared" si="1"/>
        <v>0</v>
      </c>
      <c r="I40" s="19">
        <f t="shared" si="1"/>
        <v>0</v>
      </c>
      <c r="J40" s="20"/>
      <c r="K40" s="20"/>
      <c r="L40" s="20"/>
    </row>
    <row r="41" spans="1:41" s="27" customFormat="1" ht="15">
      <c r="A41" s="21" t="s">
        <v>34</v>
      </c>
      <c r="B41" s="13"/>
      <c r="C41" s="18" t="s">
        <v>13</v>
      </c>
      <c r="D41" s="18" t="s">
        <v>46</v>
      </c>
      <c r="E41" s="163" t="s">
        <v>49</v>
      </c>
      <c r="F41" s="163"/>
      <c r="G41" s="19">
        <f>G42</f>
        <v>52</v>
      </c>
      <c r="H41" s="19">
        <f t="shared" si="1"/>
        <v>0</v>
      </c>
      <c r="I41" s="19">
        <f t="shared" si="1"/>
        <v>0</v>
      </c>
      <c r="J41" s="20"/>
      <c r="K41" s="28"/>
      <c r="L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12" ht="45">
      <c r="A42" s="21" t="s">
        <v>50</v>
      </c>
      <c r="B42" s="17"/>
      <c r="C42" s="18" t="s">
        <v>13</v>
      </c>
      <c r="D42" s="18" t="s">
        <v>46</v>
      </c>
      <c r="E42" s="163" t="s">
        <v>51</v>
      </c>
      <c r="F42" s="163"/>
      <c r="G42" s="19">
        <f>G43</f>
        <v>52</v>
      </c>
      <c r="H42" s="19">
        <f t="shared" si="1"/>
        <v>0</v>
      </c>
      <c r="I42" s="19">
        <f t="shared" si="1"/>
        <v>0</v>
      </c>
      <c r="J42" s="20"/>
      <c r="K42" s="20"/>
      <c r="L42" s="20"/>
    </row>
    <row r="43" spans="1:12" ht="15">
      <c r="A43" s="17" t="s">
        <v>1</v>
      </c>
      <c r="B43" s="17"/>
      <c r="C43" s="18" t="s">
        <v>13</v>
      </c>
      <c r="D43" s="18" t="s">
        <v>46</v>
      </c>
      <c r="E43" s="163" t="s">
        <v>52</v>
      </c>
      <c r="F43" s="163">
        <v>540</v>
      </c>
      <c r="G43" s="19">
        <v>52</v>
      </c>
      <c r="H43" s="19">
        <v>0</v>
      </c>
      <c r="I43" s="19">
        <v>0</v>
      </c>
      <c r="J43" s="20"/>
      <c r="K43" s="20"/>
      <c r="L43" s="20"/>
    </row>
    <row r="44" spans="1:12" ht="15">
      <c r="A44" s="13" t="s">
        <v>53</v>
      </c>
      <c r="B44" s="21"/>
      <c r="C44" s="14" t="s">
        <v>13</v>
      </c>
      <c r="D44" s="14">
        <v>11</v>
      </c>
      <c r="E44" s="15"/>
      <c r="F44" s="15"/>
      <c r="G44" s="16">
        <f>G45</f>
        <v>5</v>
      </c>
      <c r="H44" s="16">
        <f aca="true" t="shared" si="2" ref="H44:I46">H45</f>
        <v>5</v>
      </c>
      <c r="I44" s="16">
        <f t="shared" si="2"/>
        <v>5</v>
      </c>
      <c r="J44" s="27"/>
      <c r="K44" s="20"/>
      <c r="L44" s="20"/>
    </row>
    <row r="45" spans="1:12" ht="15">
      <c r="A45" s="17" t="s">
        <v>53</v>
      </c>
      <c r="B45" s="13"/>
      <c r="C45" s="18" t="s">
        <v>13</v>
      </c>
      <c r="D45" s="18">
        <v>11</v>
      </c>
      <c r="E45" s="163" t="s">
        <v>54</v>
      </c>
      <c r="F45" s="163"/>
      <c r="G45" s="19">
        <f>G46</f>
        <v>5</v>
      </c>
      <c r="H45" s="19">
        <f t="shared" si="2"/>
        <v>5</v>
      </c>
      <c r="I45" s="19">
        <f t="shared" si="2"/>
        <v>5</v>
      </c>
      <c r="J45" s="20"/>
      <c r="K45" s="20"/>
      <c r="L45" s="20"/>
    </row>
    <row r="46" spans="1:12" ht="30">
      <c r="A46" s="17" t="s">
        <v>55</v>
      </c>
      <c r="B46" s="17"/>
      <c r="C46" s="18" t="s">
        <v>13</v>
      </c>
      <c r="D46" s="18">
        <v>11</v>
      </c>
      <c r="E46" s="163" t="s">
        <v>56</v>
      </c>
      <c r="F46" s="163"/>
      <c r="G46" s="19">
        <f>G47</f>
        <v>5</v>
      </c>
      <c r="H46" s="19">
        <f t="shared" si="2"/>
        <v>5</v>
      </c>
      <c r="I46" s="19">
        <f t="shared" si="2"/>
        <v>5</v>
      </c>
      <c r="J46" s="20"/>
      <c r="K46" s="20"/>
      <c r="L46" s="20"/>
    </row>
    <row r="47" spans="1:12" ht="15">
      <c r="A47" s="21" t="s">
        <v>57</v>
      </c>
      <c r="B47" s="21"/>
      <c r="C47" s="18" t="s">
        <v>13</v>
      </c>
      <c r="D47" s="18">
        <v>11</v>
      </c>
      <c r="E47" s="163" t="s">
        <v>56</v>
      </c>
      <c r="F47" s="163">
        <v>870</v>
      </c>
      <c r="G47" s="19">
        <v>5</v>
      </c>
      <c r="H47" s="19">
        <v>5</v>
      </c>
      <c r="I47" s="19">
        <v>5</v>
      </c>
      <c r="J47" s="20"/>
      <c r="K47" s="20"/>
      <c r="L47" s="20"/>
    </row>
    <row r="48" spans="1:41" ht="15">
      <c r="A48" s="13" t="s">
        <v>58</v>
      </c>
      <c r="B48" s="21"/>
      <c r="C48" s="14" t="s">
        <v>16</v>
      </c>
      <c r="D48" s="14" t="s">
        <v>14</v>
      </c>
      <c r="E48" s="15"/>
      <c r="F48" s="15"/>
      <c r="G48" s="15">
        <f>G49</f>
        <v>93.5</v>
      </c>
      <c r="H48" s="15">
        <f aca="true" t="shared" si="3" ref="H48:I51">H49</f>
        <v>94.4</v>
      </c>
      <c r="I48" s="16">
        <f t="shared" si="3"/>
        <v>98</v>
      </c>
      <c r="J48" s="20"/>
      <c r="K48" s="20"/>
      <c r="L48" s="2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30">
      <c r="A49" s="17" t="s">
        <v>59</v>
      </c>
      <c r="B49" s="17"/>
      <c r="C49" s="18" t="s">
        <v>16</v>
      </c>
      <c r="D49" s="18" t="s">
        <v>60</v>
      </c>
      <c r="E49" s="163"/>
      <c r="F49" s="163"/>
      <c r="G49" s="163">
        <f>G50</f>
        <v>93.5</v>
      </c>
      <c r="H49" s="163">
        <f t="shared" si="3"/>
        <v>94.4</v>
      </c>
      <c r="I49" s="19">
        <f t="shared" si="3"/>
        <v>98</v>
      </c>
      <c r="J49" s="20"/>
      <c r="K49" s="20"/>
      <c r="L49" s="2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30">
      <c r="A50" s="21" t="s">
        <v>17</v>
      </c>
      <c r="B50" s="29"/>
      <c r="C50" s="18" t="s">
        <v>16</v>
      </c>
      <c r="D50" s="18" t="s">
        <v>60</v>
      </c>
      <c r="E50" s="163" t="s">
        <v>18</v>
      </c>
      <c r="F50" s="163"/>
      <c r="G50" s="163">
        <f>G51</f>
        <v>93.5</v>
      </c>
      <c r="H50" s="163">
        <f t="shared" si="3"/>
        <v>94.4</v>
      </c>
      <c r="I50" s="19">
        <f t="shared" si="3"/>
        <v>98</v>
      </c>
      <c r="J50" s="20"/>
      <c r="K50" s="20"/>
      <c r="L50" s="2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60">
      <c r="A51" s="21" t="s">
        <v>61</v>
      </c>
      <c r="B51" s="17"/>
      <c r="C51" s="18" t="s">
        <v>16</v>
      </c>
      <c r="D51" s="18" t="s">
        <v>60</v>
      </c>
      <c r="E51" s="163" t="s">
        <v>62</v>
      </c>
      <c r="F51" s="163"/>
      <c r="G51" s="163">
        <f>G52</f>
        <v>93.5</v>
      </c>
      <c r="H51" s="163">
        <f t="shared" si="3"/>
        <v>94.4</v>
      </c>
      <c r="I51" s="19">
        <f t="shared" si="3"/>
        <v>98</v>
      </c>
      <c r="J51" s="11"/>
      <c r="K51" s="20"/>
      <c r="L51" s="2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ht="30">
      <c r="A52" s="17" t="s">
        <v>23</v>
      </c>
      <c r="B52" s="21"/>
      <c r="C52" s="18" t="s">
        <v>16</v>
      </c>
      <c r="D52" s="18" t="s">
        <v>60</v>
      </c>
      <c r="E52" s="163" t="s">
        <v>62</v>
      </c>
      <c r="F52" s="163">
        <v>120</v>
      </c>
      <c r="G52" s="163">
        <v>93.5</v>
      </c>
      <c r="H52" s="163">
        <v>94.4</v>
      </c>
      <c r="I52" s="19">
        <v>98</v>
      </c>
      <c r="J52" s="11"/>
      <c r="K52" s="20"/>
      <c r="L52" s="2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57">
      <c r="A53" s="29" t="s">
        <v>63</v>
      </c>
      <c r="B53" s="17"/>
      <c r="C53" s="14" t="s">
        <v>60</v>
      </c>
      <c r="D53" s="14" t="s">
        <v>14</v>
      </c>
      <c r="E53" s="15"/>
      <c r="F53" s="15"/>
      <c r="G53" s="16">
        <f>G54</f>
        <v>40</v>
      </c>
      <c r="H53" s="16">
        <f aca="true" t="shared" si="4" ref="H53:I56">H54</f>
        <v>20</v>
      </c>
      <c r="I53" s="16">
        <f t="shared" si="4"/>
        <v>20</v>
      </c>
      <c r="J53" s="40"/>
      <c r="K53" s="20"/>
      <c r="L53" s="2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5">
      <c r="A54" s="17" t="s">
        <v>64</v>
      </c>
      <c r="B54" s="21"/>
      <c r="C54" s="18" t="s">
        <v>60</v>
      </c>
      <c r="D54" s="18">
        <v>10</v>
      </c>
      <c r="E54" s="163"/>
      <c r="F54" s="163"/>
      <c r="G54" s="19">
        <f>G55</f>
        <v>40</v>
      </c>
      <c r="H54" s="19">
        <f t="shared" si="4"/>
        <v>20</v>
      </c>
      <c r="I54" s="19">
        <f t="shared" si="4"/>
        <v>20</v>
      </c>
      <c r="J54" s="40"/>
      <c r="K54" s="20"/>
      <c r="L54" s="2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45">
      <c r="A55" s="21" t="s">
        <v>65</v>
      </c>
      <c r="B55" s="13"/>
      <c r="C55" s="18" t="s">
        <v>60</v>
      </c>
      <c r="D55" s="18">
        <v>10</v>
      </c>
      <c r="E55" s="163" t="s">
        <v>66</v>
      </c>
      <c r="F55" s="163"/>
      <c r="G55" s="19">
        <f>G56</f>
        <v>40</v>
      </c>
      <c r="H55" s="19">
        <f t="shared" si="4"/>
        <v>20</v>
      </c>
      <c r="I55" s="19">
        <f t="shared" si="4"/>
        <v>20</v>
      </c>
      <c r="J55" s="40"/>
      <c r="K55" s="20"/>
      <c r="L55" s="2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5">
      <c r="A56" s="17" t="s">
        <v>64</v>
      </c>
      <c r="B56" s="17"/>
      <c r="C56" s="18" t="s">
        <v>60</v>
      </c>
      <c r="D56" s="18">
        <v>10</v>
      </c>
      <c r="E56" s="163" t="s">
        <v>67</v>
      </c>
      <c r="F56" s="163"/>
      <c r="G56" s="19">
        <f>G57</f>
        <v>40</v>
      </c>
      <c r="H56" s="19">
        <f t="shared" si="4"/>
        <v>20</v>
      </c>
      <c r="I56" s="19">
        <f t="shared" si="4"/>
        <v>20</v>
      </c>
      <c r="J56" s="40"/>
      <c r="K56" s="20"/>
      <c r="L56" s="2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30">
      <c r="A57" s="21" t="s">
        <v>29</v>
      </c>
      <c r="B57" s="17"/>
      <c r="C57" s="18" t="s">
        <v>60</v>
      </c>
      <c r="D57" s="18">
        <v>10</v>
      </c>
      <c r="E57" s="163" t="s">
        <v>67</v>
      </c>
      <c r="F57" s="163">
        <v>240</v>
      </c>
      <c r="G57" s="19">
        <f>20+10+10</f>
        <v>40</v>
      </c>
      <c r="H57" s="19">
        <v>20</v>
      </c>
      <c r="I57" s="19">
        <v>20</v>
      </c>
      <c r="J57" s="40"/>
      <c r="K57" s="20"/>
      <c r="L57" s="2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5">
      <c r="A58" s="13" t="s">
        <v>68</v>
      </c>
      <c r="B58" s="21"/>
      <c r="C58" s="14" t="s">
        <v>27</v>
      </c>
      <c r="D58" s="14" t="s">
        <v>14</v>
      </c>
      <c r="E58" s="15"/>
      <c r="F58" s="15"/>
      <c r="G58" s="16">
        <f>G59+G63</f>
        <v>933.7</v>
      </c>
      <c r="H58" s="16">
        <f>H59+H63</f>
        <v>0</v>
      </c>
      <c r="I58" s="16">
        <f>I59+I63</f>
        <v>0</v>
      </c>
      <c r="J58" s="38"/>
      <c r="K58" s="20"/>
      <c r="L58" s="2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30">
      <c r="A59" s="17" t="s">
        <v>69</v>
      </c>
      <c r="B59" s="21"/>
      <c r="C59" s="18" t="s">
        <v>27</v>
      </c>
      <c r="D59" s="18" t="s">
        <v>70</v>
      </c>
      <c r="E59" s="163"/>
      <c r="F59" s="163"/>
      <c r="G59" s="163">
        <f>G60</f>
        <v>759.6</v>
      </c>
      <c r="H59" s="19">
        <f aca="true" t="shared" si="5" ref="H59:I61">H60</f>
        <v>0</v>
      </c>
      <c r="I59" s="19">
        <f t="shared" si="5"/>
        <v>0</v>
      </c>
      <c r="J59" s="38"/>
      <c r="K59" s="20"/>
      <c r="L59" s="2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5">
      <c r="A60" s="17" t="s">
        <v>71</v>
      </c>
      <c r="B60" s="21"/>
      <c r="C60" s="18" t="s">
        <v>27</v>
      </c>
      <c r="D60" s="18" t="s">
        <v>70</v>
      </c>
      <c r="E60" s="163" t="s">
        <v>72</v>
      </c>
      <c r="F60" s="163"/>
      <c r="G60" s="163">
        <f>G61</f>
        <v>759.6</v>
      </c>
      <c r="H60" s="19">
        <f t="shared" si="5"/>
        <v>0</v>
      </c>
      <c r="I60" s="19">
        <f t="shared" si="5"/>
        <v>0</v>
      </c>
      <c r="J60" s="38"/>
      <c r="K60" s="20"/>
      <c r="L60" s="2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05">
      <c r="A61" s="21" t="s">
        <v>73</v>
      </c>
      <c r="B61" s="21"/>
      <c r="C61" s="18" t="s">
        <v>27</v>
      </c>
      <c r="D61" s="18" t="s">
        <v>70</v>
      </c>
      <c r="E61" s="163" t="s">
        <v>74</v>
      </c>
      <c r="F61" s="163"/>
      <c r="G61" s="163">
        <f>G62</f>
        <v>759.6</v>
      </c>
      <c r="H61" s="19">
        <f t="shared" si="5"/>
        <v>0</v>
      </c>
      <c r="I61" s="19">
        <f t="shared" si="5"/>
        <v>0</v>
      </c>
      <c r="J61" s="38"/>
      <c r="K61" s="20"/>
      <c r="L61" s="2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30">
      <c r="A62" s="21" t="s">
        <v>29</v>
      </c>
      <c r="B62" s="21"/>
      <c r="C62" s="18" t="s">
        <v>27</v>
      </c>
      <c r="D62" s="18" t="s">
        <v>70</v>
      </c>
      <c r="E62" s="163" t="s">
        <v>74</v>
      </c>
      <c r="F62" s="163">
        <v>240</v>
      </c>
      <c r="G62" s="163">
        <v>759.6</v>
      </c>
      <c r="H62" s="19">
        <v>0</v>
      </c>
      <c r="I62" s="19">
        <v>0</v>
      </c>
      <c r="J62" s="38"/>
      <c r="K62" s="20"/>
      <c r="L62" s="2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30">
      <c r="A63" s="21" t="s">
        <v>179</v>
      </c>
      <c r="B63" s="21"/>
      <c r="C63" s="18" t="s">
        <v>27</v>
      </c>
      <c r="D63" s="18">
        <v>12</v>
      </c>
      <c r="E63" s="163"/>
      <c r="F63" s="163"/>
      <c r="G63" s="19">
        <f>G64</f>
        <v>174.10000000000002</v>
      </c>
      <c r="H63" s="19">
        <f aca="true" t="shared" si="6" ref="H63:I65">H64</f>
        <v>0</v>
      </c>
      <c r="I63" s="19">
        <f t="shared" si="6"/>
        <v>0</v>
      </c>
      <c r="J63" s="38"/>
      <c r="K63" s="20"/>
      <c r="L63" s="2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12" ht="45">
      <c r="A64" s="21" t="s">
        <v>180</v>
      </c>
      <c r="B64" s="21"/>
      <c r="C64" s="18" t="s">
        <v>27</v>
      </c>
      <c r="D64" s="18">
        <v>12</v>
      </c>
      <c r="E64" s="163" t="s">
        <v>181</v>
      </c>
      <c r="F64" s="163"/>
      <c r="G64" s="19">
        <f>G65</f>
        <v>174.10000000000002</v>
      </c>
      <c r="H64" s="19">
        <f t="shared" si="6"/>
        <v>0</v>
      </c>
      <c r="I64" s="19">
        <f t="shared" si="6"/>
        <v>0</v>
      </c>
      <c r="J64" s="38"/>
      <c r="K64" s="20"/>
      <c r="L64" s="20"/>
    </row>
    <row r="65" spans="1:35" ht="75">
      <c r="A65" s="36" t="s">
        <v>182</v>
      </c>
      <c r="B65" s="36"/>
      <c r="C65" s="24" t="s">
        <v>27</v>
      </c>
      <c r="D65" s="24" t="s">
        <v>183</v>
      </c>
      <c r="E65" s="163" t="s">
        <v>184</v>
      </c>
      <c r="F65" s="37"/>
      <c r="G65" s="152">
        <f>G66</f>
        <v>174.10000000000002</v>
      </c>
      <c r="H65" s="152">
        <f t="shared" si="6"/>
        <v>0</v>
      </c>
      <c r="I65" s="152">
        <f t="shared" si="6"/>
        <v>0</v>
      </c>
      <c r="J65" s="38"/>
      <c r="K65" s="20"/>
      <c r="L65" s="20"/>
      <c r="M65" s="11"/>
      <c r="N65" s="11"/>
      <c r="AF65" s="39"/>
      <c r="AG65" s="39"/>
      <c r="AH65" s="39"/>
      <c r="AI65" s="39"/>
    </row>
    <row r="66" spans="1:34" ht="30">
      <c r="A66" s="21" t="s">
        <v>29</v>
      </c>
      <c r="B66" s="21"/>
      <c r="C66" s="24" t="s">
        <v>27</v>
      </c>
      <c r="D66" s="24" t="s">
        <v>183</v>
      </c>
      <c r="E66" s="163" t="s">
        <v>184</v>
      </c>
      <c r="F66" s="37">
        <v>240</v>
      </c>
      <c r="G66" s="152">
        <f>250.4-76.3</f>
        <v>174.10000000000002</v>
      </c>
      <c r="H66" s="19">
        <v>0</v>
      </c>
      <c r="I66" s="19">
        <v>0</v>
      </c>
      <c r="J66" s="38"/>
      <c r="K66" s="20"/>
      <c r="L66" s="20"/>
      <c r="M66" s="11"/>
      <c r="N66" s="11"/>
      <c r="AF66" s="39"/>
      <c r="AG66" s="39"/>
      <c r="AH66" s="39"/>
    </row>
    <row r="67" spans="1:12" ht="28.5">
      <c r="A67" s="13" t="s">
        <v>75</v>
      </c>
      <c r="B67" s="21"/>
      <c r="C67" s="14" t="s">
        <v>76</v>
      </c>
      <c r="D67" s="14" t="s">
        <v>14</v>
      </c>
      <c r="E67" s="15"/>
      <c r="F67" s="15"/>
      <c r="G67" s="16">
        <f>G68+G76</f>
        <v>12072</v>
      </c>
      <c r="H67" s="15">
        <f>H68+H76</f>
        <v>806.9</v>
      </c>
      <c r="I67" s="15">
        <f>I68+I76</f>
        <v>419.7</v>
      </c>
      <c r="J67" s="20"/>
      <c r="K67" s="20"/>
      <c r="L67" s="20"/>
    </row>
    <row r="68" spans="1:12" ht="15">
      <c r="A68" s="17" t="s">
        <v>77</v>
      </c>
      <c r="B68" s="13"/>
      <c r="C68" s="18" t="s">
        <v>76</v>
      </c>
      <c r="D68" s="18" t="s">
        <v>16</v>
      </c>
      <c r="E68" s="163"/>
      <c r="F68" s="163"/>
      <c r="G68" s="163">
        <f>G69</f>
        <v>9501.7</v>
      </c>
      <c r="H68" s="19">
        <f>H69</f>
        <v>0</v>
      </c>
      <c r="I68" s="19">
        <f>I69</f>
        <v>0</v>
      </c>
      <c r="J68" s="20"/>
      <c r="K68" s="20"/>
      <c r="L68" s="20"/>
    </row>
    <row r="69" spans="1:12" ht="30">
      <c r="A69" s="17" t="s">
        <v>240</v>
      </c>
      <c r="B69" s="17"/>
      <c r="C69" s="18" t="s">
        <v>76</v>
      </c>
      <c r="D69" s="18" t="s">
        <v>16</v>
      </c>
      <c r="E69" s="163" t="s">
        <v>78</v>
      </c>
      <c r="F69" s="163"/>
      <c r="G69" s="19">
        <f>G70+G74+G72</f>
        <v>9501.7</v>
      </c>
      <c r="H69" s="19">
        <f>H70+H74</f>
        <v>0</v>
      </c>
      <c r="I69" s="19">
        <f>I70+I74</f>
        <v>0</v>
      </c>
      <c r="J69" s="20"/>
      <c r="K69" s="20"/>
      <c r="L69" s="20"/>
    </row>
    <row r="70" spans="1:12" ht="30">
      <c r="A70" s="17" t="s">
        <v>79</v>
      </c>
      <c r="B70" s="17"/>
      <c r="C70" s="18" t="s">
        <v>76</v>
      </c>
      <c r="D70" s="18" t="s">
        <v>16</v>
      </c>
      <c r="E70" s="163" t="s">
        <v>80</v>
      </c>
      <c r="F70" s="163"/>
      <c r="G70" s="19">
        <f>G71</f>
        <v>130.1</v>
      </c>
      <c r="H70" s="19">
        <f>H71</f>
        <v>0</v>
      </c>
      <c r="I70" s="19">
        <f>I71</f>
        <v>0</v>
      </c>
      <c r="J70" s="20"/>
      <c r="K70" s="20"/>
      <c r="L70" s="20"/>
    </row>
    <row r="71" spans="1:12" ht="75">
      <c r="A71" s="17" t="s">
        <v>85</v>
      </c>
      <c r="B71" s="17"/>
      <c r="C71" s="18" t="s">
        <v>76</v>
      </c>
      <c r="D71" s="18" t="s">
        <v>16</v>
      </c>
      <c r="E71" s="163" t="s">
        <v>80</v>
      </c>
      <c r="F71" s="163">
        <v>810</v>
      </c>
      <c r="G71" s="19">
        <f>400-172.5-97.4</f>
        <v>130.1</v>
      </c>
      <c r="H71" s="19">
        <v>0</v>
      </c>
      <c r="I71" s="19">
        <v>0</v>
      </c>
      <c r="J71" s="20"/>
      <c r="K71" s="20"/>
      <c r="L71" s="20"/>
    </row>
    <row r="72" spans="1:12" ht="75">
      <c r="A72" s="17" t="s">
        <v>81</v>
      </c>
      <c r="B72" s="17"/>
      <c r="C72" s="18" t="s">
        <v>76</v>
      </c>
      <c r="D72" s="18" t="s">
        <v>16</v>
      </c>
      <c r="E72" s="163" t="s">
        <v>82</v>
      </c>
      <c r="F72" s="163"/>
      <c r="G72" s="19">
        <f>G73</f>
        <v>98.5</v>
      </c>
      <c r="H72" s="19">
        <f>H73</f>
        <v>0</v>
      </c>
      <c r="I72" s="19">
        <f>I73</f>
        <v>0</v>
      </c>
      <c r="J72" s="20"/>
      <c r="K72" s="20"/>
      <c r="L72" s="20"/>
    </row>
    <row r="73" spans="1:12" ht="75">
      <c r="A73" s="17" t="s">
        <v>85</v>
      </c>
      <c r="B73" s="17"/>
      <c r="C73" s="18" t="s">
        <v>76</v>
      </c>
      <c r="D73" s="18" t="s">
        <v>16</v>
      </c>
      <c r="E73" s="163" t="s">
        <v>82</v>
      </c>
      <c r="F73" s="163">
        <v>810</v>
      </c>
      <c r="G73" s="19">
        <f>172.5-74</f>
        <v>98.5</v>
      </c>
      <c r="H73" s="19">
        <v>0</v>
      </c>
      <c r="I73" s="19">
        <v>0</v>
      </c>
      <c r="J73" s="20"/>
      <c r="K73" s="20"/>
      <c r="L73" s="20"/>
    </row>
    <row r="74" spans="1:12" ht="60">
      <c r="A74" s="17" t="s">
        <v>83</v>
      </c>
      <c r="B74" s="17"/>
      <c r="C74" s="18" t="s">
        <v>76</v>
      </c>
      <c r="D74" s="18" t="s">
        <v>16</v>
      </c>
      <c r="E74" s="163" t="s">
        <v>84</v>
      </c>
      <c r="F74" s="163"/>
      <c r="G74" s="163">
        <f>G75</f>
        <v>9273.1</v>
      </c>
      <c r="H74" s="19">
        <f>H75</f>
        <v>0</v>
      </c>
      <c r="I74" s="19">
        <f>I75</f>
        <v>0</v>
      </c>
      <c r="J74" s="20"/>
      <c r="K74" s="20"/>
      <c r="L74" s="20"/>
    </row>
    <row r="75" spans="1:12" ht="75">
      <c r="A75" s="17" t="s">
        <v>85</v>
      </c>
      <c r="B75" s="17"/>
      <c r="C75" s="18" t="s">
        <v>76</v>
      </c>
      <c r="D75" s="18" t="s">
        <v>16</v>
      </c>
      <c r="E75" s="163" t="s">
        <v>84</v>
      </c>
      <c r="F75" s="163">
        <v>810</v>
      </c>
      <c r="G75" s="163">
        <f>372.5+8939.1-172.5+172.5-18-20.5</f>
        <v>9273.1</v>
      </c>
      <c r="H75" s="19">
        <v>0</v>
      </c>
      <c r="I75" s="19">
        <v>0</v>
      </c>
      <c r="J75" s="20"/>
      <c r="K75" s="20"/>
      <c r="L75" s="20"/>
    </row>
    <row r="76" spans="1:12" ht="15">
      <c r="A76" s="17" t="s">
        <v>86</v>
      </c>
      <c r="B76" s="17"/>
      <c r="C76" s="18" t="s">
        <v>76</v>
      </c>
      <c r="D76" s="18" t="s">
        <v>60</v>
      </c>
      <c r="E76" s="163"/>
      <c r="F76" s="163"/>
      <c r="G76" s="19">
        <f>G77</f>
        <v>2570.2999999999997</v>
      </c>
      <c r="H76" s="163">
        <f>H77</f>
        <v>806.9</v>
      </c>
      <c r="I76" s="163">
        <f>I77</f>
        <v>419.7</v>
      </c>
      <c r="J76" s="20"/>
      <c r="K76" s="20"/>
      <c r="L76" s="20"/>
    </row>
    <row r="77" spans="1:12" ht="30">
      <c r="A77" s="17" t="s">
        <v>87</v>
      </c>
      <c r="B77" s="17"/>
      <c r="C77" s="18" t="s">
        <v>76</v>
      </c>
      <c r="D77" s="18" t="s">
        <v>60</v>
      </c>
      <c r="E77" s="163" t="s">
        <v>88</v>
      </c>
      <c r="F77" s="163"/>
      <c r="G77" s="19">
        <f>G78+G86+G89+G92</f>
        <v>2570.2999999999997</v>
      </c>
      <c r="H77" s="163">
        <f>H78+H86+H89+H92</f>
        <v>806.9</v>
      </c>
      <c r="I77" s="163">
        <f>I78+I86+I89+I92</f>
        <v>419.7</v>
      </c>
      <c r="J77" s="20"/>
      <c r="K77" s="20"/>
      <c r="L77" s="20"/>
    </row>
    <row r="78" spans="1:12" ht="30">
      <c r="A78" s="17" t="s">
        <v>89</v>
      </c>
      <c r="B78" s="17"/>
      <c r="C78" s="18" t="s">
        <v>76</v>
      </c>
      <c r="D78" s="18" t="s">
        <v>60</v>
      </c>
      <c r="E78" s="163" t="s">
        <v>90</v>
      </c>
      <c r="F78" s="163"/>
      <c r="G78" s="163">
        <f>G79+G82+G84</f>
        <v>1105.6</v>
      </c>
      <c r="H78" s="163">
        <f>H79+H82+H84</f>
        <v>566.3</v>
      </c>
      <c r="I78" s="163">
        <f>I79+I82+I84</f>
        <v>179.1</v>
      </c>
      <c r="J78" s="20"/>
      <c r="K78" s="20"/>
      <c r="L78" s="20"/>
    </row>
    <row r="79" spans="1:12" ht="15">
      <c r="A79" s="17" t="s">
        <v>91</v>
      </c>
      <c r="B79" s="17"/>
      <c r="C79" s="18" t="s">
        <v>76</v>
      </c>
      <c r="D79" s="18" t="s">
        <v>60</v>
      </c>
      <c r="E79" s="163" t="s">
        <v>92</v>
      </c>
      <c r="F79" s="163"/>
      <c r="G79" s="19">
        <f>G80+G81</f>
        <v>359</v>
      </c>
      <c r="H79" s="19">
        <f>H80+H81</f>
        <v>50</v>
      </c>
      <c r="I79" s="19">
        <f>I80+I81</f>
        <v>179.1</v>
      </c>
      <c r="J79" s="20"/>
      <c r="K79" s="20"/>
      <c r="L79" s="20"/>
    </row>
    <row r="80" spans="1:41" ht="30" customHeight="1">
      <c r="A80" s="17" t="s">
        <v>29</v>
      </c>
      <c r="B80" s="17"/>
      <c r="C80" s="18" t="s">
        <v>76</v>
      </c>
      <c r="D80" s="18" t="s">
        <v>60</v>
      </c>
      <c r="E80" s="163" t="s">
        <v>92</v>
      </c>
      <c r="F80" s="163">
        <v>240</v>
      </c>
      <c r="G80" s="19">
        <f>50+50+250</f>
        <v>350</v>
      </c>
      <c r="H80" s="19">
        <v>50</v>
      </c>
      <c r="I80" s="19">
        <v>179.1</v>
      </c>
      <c r="J80" s="223"/>
      <c r="K80" s="215"/>
      <c r="L80" s="2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30">
      <c r="A81" s="17" t="s">
        <v>30</v>
      </c>
      <c r="B81" s="153"/>
      <c r="C81" s="18" t="s">
        <v>76</v>
      </c>
      <c r="D81" s="18" t="s">
        <v>60</v>
      </c>
      <c r="E81" s="163" t="s">
        <v>92</v>
      </c>
      <c r="F81" s="163">
        <v>850</v>
      </c>
      <c r="G81" s="19">
        <v>9</v>
      </c>
      <c r="H81" s="19">
        <v>0</v>
      </c>
      <c r="I81" s="19">
        <v>0</v>
      </c>
      <c r="J81" s="11"/>
      <c r="K81" s="68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5">
      <c r="A82" s="17" t="s">
        <v>93</v>
      </c>
      <c r="B82" s="153"/>
      <c r="C82" s="18" t="s">
        <v>76</v>
      </c>
      <c r="D82" s="18" t="s">
        <v>60</v>
      </c>
      <c r="E82" s="163" t="s">
        <v>94</v>
      </c>
      <c r="F82" s="163"/>
      <c r="G82" s="19">
        <f>G83</f>
        <v>614.1</v>
      </c>
      <c r="H82" s="163">
        <f>H83</f>
        <v>516.3</v>
      </c>
      <c r="I82" s="163">
        <f>I83</f>
        <v>0</v>
      </c>
      <c r="J82" s="11"/>
      <c r="K82" s="68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30">
      <c r="A83" s="21" t="s">
        <v>29</v>
      </c>
      <c r="B83" s="21"/>
      <c r="C83" s="18" t="s">
        <v>76</v>
      </c>
      <c r="D83" s="18" t="s">
        <v>60</v>
      </c>
      <c r="E83" s="163" t="s">
        <v>95</v>
      </c>
      <c r="F83" s="163">
        <v>240</v>
      </c>
      <c r="G83" s="19">
        <f>387.2-32.5+14.2+51.1+129.1+65</f>
        <v>614.1</v>
      </c>
      <c r="H83" s="163">
        <f>387.2+129.1</f>
        <v>516.3</v>
      </c>
      <c r="I83" s="163">
        <v>0</v>
      </c>
      <c r="J83" s="11"/>
      <c r="K83" s="20"/>
      <c r="L83" s="2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30">
      <c r="A84" s="21" t="s">
        <v>96</v>
      </c>
      <c r="B84" s="21"/>
      <c r="C84" s="18" t="s">
        <v>76</v>
      </c>
      <c r="D84" s="18" t="s">
        <v>60</v>
      </c>
      <c r="E84" s="163" t="s">
        <v>97</v>
      </c>
      <c r="F84" s="163"/>
      <c r="G84" s="163">
        <f>G85</f>
        <v>132.5</v>
      </c>
      <c r="H84" s="163">
        <f>H85</f>
        <v>0</v>
      </c>
      <c r="I84" s="163">
        <f>I85</f>
        <v>0</v>
      </c>
      <c r="J84" s="11"/>
      <c r="K84" s="20"/>
      <c r="L84" s="2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30">
      <c r="A85" s="21" t="s">
        <v>29</v>
      </c>
      <c r="B85" s="17"/>
      <c r="C85" s="18" t="s">
        <v>76</v>
      </c>
      <c r="D85" s="18" t="s">
        <v>60</v>
      </c>
      <c r="E85" s="163" t="s">
        <v>97</v>
      </c>
      <c r="F85" s="163">
        <v>240</v>
      </c>
      <c r="G85" s="163">
        <f>50.4+2.1+80</f>
        <v>132.5</v>
      </c>
      <c r="H85" s="19">
        <v>0</v>
      </c>
      <c r="I85" s="19">
        <v>0</v>
      </c>
      <c r="J85" s="11"/>
      <c r="K85" s="20"/>
      <c r="L85" s="2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30">
      <c r="A86" s="21" t="s">
        <v>98</v>
      </c>
      <c r="B86" s="17"/>
      <c r="C86" s="18" t="s">
        <v>76</v>
      </c>
      <c r="D86" s="18" t="s">
        <v>60</v>
      </c>
      <c r="E86" s="163" t="s">
        <v>99</v>
      </c>
      <c r="F86" s="163"/>
      <c r="G86" s="19">
        <f aca="true" t="shared" si="7" ref="G86:I87">G87</f>
        <v>130</v>
      </c>
      <c r="H86" s="19">
        <f t="shared" si="7"/>
        <v>30</v>
      </c>
      <c r="I86" s="19">
        <f t="shared" si="7"/>
        <v>30</v>
      </c>
      <c r="J86" s="11"/>
      <c r="K86" s="20"/>
      <c r="L86" s="2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5">
      <c r="A87" s="21" t="s">
        <v>91</v>
      </c>
      <c r="B87" s="17"/>
      <c r="C87" s="18" t="s">
        <v>76</v>
      </c>
      <c r="D87" s="18" t="s">
        <v>60</v>
      </c>
      <c r="E87" s="163" t="s">
        <v>100</v>
      </c>
      <c r="F87" s="163"/>
      <c r="G87" s="19">
        <f t="shared" si="7"/>
        <v>130</v>
      </c>
      <c r="H87" s="19">
        <f t="shared" si="7"/>
        <v>30</v>
      </c>
      <c r="I87" s="19">
        <f t="shared" si="7"/>
        <v>30</v>
      </c>
      <c r="J87" s="11"/>
      <c r="K87" s="20"/>
      <c r="L87" s="2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30">
      <c r="A88" s="21" t="s">
        <v>29</v>
      </c>
      <c r="B88" s="21"/>
      <c r="C88" s="18" t="s">
        <v>76</v>
      </c>
      <c r="D88" s="18" t="s">
        <v>60</v>
      </c>
      <c r="E88" s="163" t="s">
        <v>100</v>
      </c>
      <c r="F88" s="163">
        <v>240</v>
      </c>
      <c r="G88" s="19">
        <f>15+15+100</f>
        <v>130</v>
      </c>
      <c r="H88" s="19">
        <v>30</v>
      </c>
      <c r="I88" s="19">
        <v>30</v>
      </c>
      <c r="J88" s="11"/>
      <c r="K88" s="20"/>
      <c r="L88" s="2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30">
      <c r="A89" s="17" t="s">
        <v>101</v>
      </c>
      <c r="B89" s="21"/>
      <c r="C89" s="18" t="s">
        <v>76</v>
      </c>
      <c r="D89" s="18" t="s">
        <v>60</v>
      </c>
      <c r="E89" s="163" t="s">
        <v>102</v>
      </c>
      <c r="F89" s="163"/>
      <c r="G89" s="163">
        <f aca="true" t="shared" si="8" ref="G89:I90">G90</f>
        <v>200.6</v>
      </c>
      <c r="H89" s="163">
        <f t="shared" si="8"/>
        <v>50.6</v>
      </c>
      <c r="I89" s="163">
        <f t="shared" si="8"/>
        <v>50.6</v>
      </c>
      <c r="J89" s="11"/>
      <c r="K89" s="20"/>
      <c r="L89" s="2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5">
      <c r="A90" s="17" t="s">
        <v>91</v>
      </c>
      <c r="B90" s="21"/>
      <c r="C90" s="18" t="s">
        <v>76</v>
      </c>
      <c r="D90" s="18" t="s">
        <v>60</v>
      </c>
      <c r="E90" s="163" t="s">
        <v>103</v>
      </c>
      <c r="F90" s="163"/>
      <c r="G90" s="163">
        <f t="shared" si="8"/>
        <v>200.6</v>
      </c>
      <c r="H90" s="163">
        <f t="shared" si="8"/>
        <v>50.6</v>
      </c>
      <c r="I90" s="163">
        <f t="shared" si="8"/>
        <v>50.6</v>
      </c>
      <c r="J90" s="11"/>
      <c r="K90" s="20"/>
      <c r="L90" s="2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30">
      <c r="A91" s="17" t="s">
        <v>29</v>
      </c>
      <c r="B91" s="21"/>
      <c r="C91" s="18" t="s">
        <v>76</v>
      </c>
      <c r="D91" s="18" t="s">
        <v>60</v>
      </c>
      <c r="E91" s="163" t="s">
        <v>103</v>
      </c>
      <c r="F91" s="163">
        <v>240</v>
      </c>
      <c r="G91" s="163">
        <f>50.6+150</f>
        <v>200.6</v>
      </c>
      <c r="H91" s="163">
        <v>50.6</v>
      </c>
      <c r="I91" s="163">
        <v>50.6</v>
      </c>
      <c r="J91" s="11"/>
      <c r="K91" s="20"/>
      <c r="L91" s="2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30">
      <c r="A92" s="21" t="s">
        <v>104</v>
      </c>
      <c r="B92" s="21"/>
      <c r="C92" s="18" t="s">
        <v>76</v>
      </c>
      <c r="D92" s="18" t="s">
        <v>60</v>
      </c>
      <c r="E92" s="163" t="s">
        <v>105</v>
      </c>
      <c r="F92" s="163"/>
      <c r="G92" s="19">
        <f>G93+G96</f>
        <v>1134.1</v>
      </c>
      <c r="H92" s="19">
        <f>H93+H96</f>
        <v>160</v>
      </c>
      <c r="I92" s="19">
        <f>I93+I96</f>
        <v>160</v>
      </c>
      <c r="J92" s="11"/>
      <c r="K92" s="20"/>
      <c r="L92" s="2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5">
      <c r="A93" s="21" t="s">
        <v>91</v>
      </c>
      <c r="B93" s="22"/>
      <c r="C93" s="18" t="s">
        <v>76</v>
      </c>
      <c r="D93" s="18" t="s">
        <v>60</v>
      </c>
      <c r="E93" s="163" t="s">
        <v>106</v>
      </c>
      <c r="F93" s="163"/>
      <c r="G93" s="19">
        <f>G94</f>
        <v>954.4</v>
      </c>
      <c r="H93" s="19">
        <f>H94</f>
        <v>160</v>
      </c>
      <c r="I93" s="19">
        <f>I94</f>
        <v>160</v>
      </c>
      <c r="J93" s="11"/>
      <c r="K93" s="20"/>
      <c r="L93" s="2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30">
      <c r="A94" s="21" t="s">
        <v>29</v>
      </c>
      <c r="B94" s="21"/>
      <c r="C94" s="18" t="s">
        <v>76</v>
      </c>
      <c r="D94" s="18" t="s">
        <v>60</v>
      </c>
      <c r="E94" s="163" t="s">
        <v>106</v>
      </c>
      <c r="F94" s="163">
        <v>240</v>
      </c>
      <c r="G94" s="19">
        <f>160-2.1+250+300+100+118.7+27.8</f>
        <v>954.4</v>
      </c>
      <c r="H94" s="19">
        <v>160</v>
      </c>
      <c r="I94" s="19">
        <v>160</v>
      </c>
      <c r="J94" s="11"/>
      <c r="K94" s="20"/>
      <c r="L94" s="2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45">
      <c r="A95" s="21" t="s">
        <v>107</v>
      </c>
      <c r="B95" s="29"/>
      <c r="C95" s="18" t="s">
        <v>76</v>
      </c>
      <c r="D95" s="18" t="s">
        <v>60</v>
      </c>
      <c r="E95" s="163" t="s">
        <v>108</v>
      </c>
      <c r="F95" s="163"/>
      <c r="G95" s="19">
        <f>G96</f>
        <v>179.70000000000002</v>
      </c>
      <c r="H95" s="19">
        <f>H96</f>
        <v>0</v>
      </c>
      <c r="I95" s="19">
        <f>I96</f>
        <v>0</v>
      </c>
      <c r="J95" s="11"/>
      <c r="K95" s="20"/>
      <c r="L95" s="2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30">
      <c r="A96" s="21" t="s">
        <v>29</v>
      </c>
      <c r="B96" s="21"/>
      <c r="C96" s="18" t="s">
        <v>76</v>
      </c>
      <c r="D96" s="18" t="s">
        <v>60</v>
      </c>
      <c r="E96" s="163" t="s">
        <v>108</v>
      </c>
      <c r="F96" s="163">
        <v>240</v>
      </c>
      <c r="G96" s="19">
        <f>2.1-0.3+208.6-30.7</f>
        <v>179.70000000000002</v>
      </c>
      <c r="H96" s="19">
        <v>0</v>
      </c>
      <c r="I96" s="19">
        <v>0</v>
      </c>
      <c r="J96" s="11"/>
      <c r="K96" s="20"/>
      <c r="L96" s="2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5">
      <c r="A97" s="29" t="s">
        <v>109</v>
      </c>
      <c r="B97" s="17"/>
      <c r="C97" s="14" t="s">
        <v>110</v>
      </c>
      <c r="D97" s="14" t="s">
        <v>14</v>
      </c>
      <c r="E97" s="15"/>
      <c r="F97" s="15"/>
      <c r="G97" s="15">
        <f aca="true" t="shared" si="9" ref="G97:I98">G98</f>
        <v>4.4</v>
      </c>
      <c r="H97" s="15">
        <f t="shared" si="9"/>
        <v>4.4</v>
      </c>
      <c r="I97" s="15">
        <f t="shared" si="9"/>
        <v>4.4</v>
      </c>
      <c r="J97" s="11"/>
      <c r="K97" s="20"/>
      <c r="L97" s="2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5">
      <c r="A98" s="21" t="s">
        <v>111</v>
      </c>
      <c r="B98" s="17"/>
      <c r="C98" s="18" t="s">
        <v>110</v>
      </c>
      <c r="D98" s="18" t="s">
        <v>110</v>
      </c>
      <c r="E98" s="163"/>
      <c r="F98" s="163"/>
      <c r="G98" s="19">
        <f t="shared" si="9"/>
        <v>4.4</v>
      </c>
      <c r="H98" s="19">
        <f t="shared" si="9"/>
        <v>4.4</v>
      </c>
      <c r="I98" s="19">
        <f t="shared" si="9"/>
        <v>4.4</v>
      </c>
      <c r="J98" s="11"/>
      <c r="K98" s="20"/>
      <c r="L98" s="2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30">
      <c r="A99" s="17" t="s">
        <v>112</v>
      </c>
      <c r="B99" s="21"/>
      <c r="C99" s="18" t="s">
        <v>110</v>
      </c>
      <c r="D99" s="18" t="s">
        <v>110</v>
      </c>
      <c r="E99" s="163" t="s">
        <v>113</v>
      </c>
      <c r="F99" s="163"/>
      <c r="G99" s="19">
        <f>G100+G103</f>
        <v>4.4</v>
      </c>
      <c r="H99" s="19">
        <f>H100+H103</f>
        <v>4.4</v>
      </c>
      <c r="I99" s="19">
        <f>I100+I103</f>
        <v>4.4</v>
      </c>
      <c r="J99" s="11"/>
      <c r="K99" s="20"/>
      <c r="L99" s="2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5">
      <c r="A100" s="17" t="s">
        <v>34</v>
      </c>
      <c r="B100" s="21"/>
      <c r="C100" s="18" t="s">
        <v>110</v>
      </c>
      <c r="D100" s="18" t="s">
        <v>110</v>
      </c>
      <c r="E100" s="163" t="s">
        <v>114</v>
      </c>
      <c r="F100" s="163"/>
      <c r="G100" s="163">
        <f aca="true" t="shared" si="10" ref="G100:I101">G101</f>
        <v>4.4</v>
      </c>
      <c r="H100" s="19">
        <f t="shared" si="10"/>
        <v>0</v>
      </c>
      <c r="I100" s="19">
        <f t="shared" si="10"/>
        <v>0</v>
      </c>
      <c r="J100" s="11"/>
      <c r="K100" s="20"/>
      <c r="L100" s="2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45">
      <c r="A101" s="21" t="s">
        <v>115</v>
      </c>
      <c r="B101" s="21"/>
      <c r="C101" s="18" t="s">
        <v>110</v>
      </c>
      <c r="D101" s="18" t="s">
        <v>110</v>
      </c>
      <c r="E101" s="163" t="s">
        <v>116</v>
      </c>
      <c r="F101" s="163"/>
      <c r="G101" s="163">
        <f t="shared" si="10"/>
        <v>4.4</v>
      </c>
      <c r="H101" s="19">
        <f t="shared" si="10"/>
        <v>0</v>
      </c>
      <c r="I101" s="19">
        <f t="shared" si="10"/>
        <v>0</v>
      </c>
      <c r="J101" s="11"/>
      <c r="K101" s="20"/>
      <c r="L101" s="2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5">
      <c r="A102" s="21" t="s">
        <v>1</v>
      </c>
      <c r="B102" s="21"/>
      <c r="C102" s="18" t="s">
        <v>110</v>
      </c>
      <c r="D102" s="18" t="s">
        <v>110</v>
      </c>
      <c r="E102" s="163" t="s">
        <v>116</v>
      </c>
      <c r="F102" s="163">
        <v>540</v>
      </c>
      <c r="G102" s="163">
        <v>4.4</v>
      </c>
      <c r="H102" s="163">
        <v>0</v>
      </c>
      <c r="I102" s="19">
        <v>0</v>
      </c>
      <c r="J102" s="11"/>
      <c r="K102" s="20"/>
      <c r="L102" s="2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45">
      <c r="A103" s="21" t="s">
        <v>115</v>
      </c>
      <c r="B103" s="13"/>
      <c r="C103" s="18" t="s">
        <v>110</v>
      </c>
      <c r="D103" s="18" t="s">
        <v>110</v>
      </c>
      <c r="E103" s="163" t="s">
        <v>117</v>
      </c>
      <c r="F103" s="163"/>
      <c r="G103" s="19">
        <f>G104</f>
        <v>0</v>
      </c>
      <c r="H103" s="19">
        <f>H104</f>
        <v>4.4</v>
      </c>
      <c r="I103" s="19">
        <f>I104</f>
        <v>4.4</v>
      </c>
      <c r="J103" s="11"/>
      <c r="K103" s="20"/>
      <c r="L103" s="20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30">
      <c r="A104" s="21" t="s">
        <v>29</v>
      </c>
      <c r="B104" s="17"/>
      <c r="C104" s="18" t="s">
        <v>110</v>
      </c>
      <c r="D104" s="18" t="s">
        <v>110</v>
      </c>
      <c r="E104" s="163" t="s">
        <v>117</v>
      </c>
      <c r="F104" s="163">
        <v>240</v>
      </c>
      <c r="G104" s="19">
        <v>0</v>
      </c>
      <c r="H104" s="19">
        <v>4.4</v>
      </c>
      <c r="I104" s="163">
        <v>4.4</v>
      </c>
      <c r="J104" s="11"/>
      <c r="K104" s="20"/>
      <c r="L104" s="2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5">
      <c r="A105" s="13" t="s">
        <v>118</v>
      </c>
      <c r="B105" s="21"/>
      <c r="C105" s="14" t="s">
        <v>119</v>
      </c>
      <c r="D105" s="14" t="s">
        <v>14</v>
      </c>
      <c r="E105" s="15"/>
      <c r="F105" s="15"/>
      <c r="G105" s="15">
        <f>G106</f>
        <v>2113.3</v>
      </c>
      <c r="H105" s="15">
        <f>H106</f>
        <v>1540.9</v>
      </c>
      <c r="I105" s="15">
        <f>I106</f>
        <v>1540.9</v>
      </c>
      <c r="J105" s="11"/>
      <c r="K105" s="20"/>
      <c r="L105" s="20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5">
      <c r="A106" s="17" t="s">
        <v>120</v>
      </c>
      <c r="B106" s="21"/>
      <c r="C106" s="18" t="s">
        <v>119</v>
      </c>
      <c r="D106" s="18" t="s">
        <v>13</v>
      </c>
      <c r="E106" s="163"/>
      <c r="F106" s="163"/>
      <c r="G106" s="19">
        <f>G115+G107</f>
        <v>2113.3</v>
      </c>
      <c r="H106" s="19">
        <f>H115+H107</f>
        <v>1540.9</v>
      </c>
      <c r="I106" s="19">
        <f>I115+I107</f>
        <v>1540.9</v>
      </c>
      <c r="J106" s="11"/>
      <c r="K106" s="20"/>
      <c r="L106" s="20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45">
      <c r="A107" s="21" t="s">
        <v>121</v>
      </c>
      <c r="B107" s="17"/>
      <c r="C107" s="18" t="s">
        <v>119</v>
      </c>
      <c r="D107" s="18" t="s">
        <v>13</v>
      </c>
      <c r="E107" s="163" t="s">
        <v>122</v>
      </c>
      <c r="F107" s="163"/>
      <c r="G107" s="163">
        <f>G108</f>
        <v>2113.3</v>
      </c>
      <c r="H107" s="19">
        <f>H108</f>
        <v>0</v>
      </c>
      <c r="I107" s="19">
        <f>I108</f>
        <v>0</v>
      </c>
      <c r="J107" s="11"/>
      <c r="K107" s="20"/>
      <c r="L107" s="20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60">
      <c r="A108" s="21" t="s">
        <v>123</v>
      </c>
      <c r="B108" s="17"/>
      <c r="C108" s="18" t="s">
        <v>119</v>
      </c>
      <c r="D108" s="18" t="s">
        <v>13</v>
      </c>
      <c r="E108" s="163" t="s">
        <v>124</v>
      </c>
      <c r="F108" s="163"/>
      <c r="G108" s="19">
        <f>G109</f>
        <v>2113.3</v>
      </c>
      <c r="H108" s="19">
        <f>H109+H112</f>
        <v>0</v>
      </c>
      <c r="I108" s="19">
        <f>I109+I112</f>
        <v>0</v>
      </c>
      <c r="J108" s="11"/>
      <c r="K108" s="20"/>
      <c r="L108" s="20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30">
      <c r="A109" s="17" t="s">
        <v>125</v>
      </c>
      <c r="B109" s="17"/>
      <c r="C109" s="18" t="s">
        <v>119</v>
      </c>
      <c r="D109" s="18" t="s">
        <v>13</v>
      </c>
      <c r="E109" s="163" t="s">
        <v>126</v>
      </c>
      <c r="F109" s="163"/>
      <c r="G109" s="19">
        <f>G110+G113</f>
        <v>2113.3</v>
      </c>
      <c r="H109" s="19">
        <f>H110+H113</f>
        <v>0</v>
      </c>
      <c r="I109" s="19">
        <f>I110+I113</f>
        <v>0</v>
      </c>
      <c r="J109" s="11"/>
      <c r="K109" s="20"/>
      <c r="L109" s="20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5">
      <c r="A110" s="17" t="s">
        <v>127</v>
      </c>
      <c r="B110" s="17"/>
      <c r="C110" s="18" t="s">
        <v>119</v>
      </c>
      <c r="D110" s="18" t="s">
        <v>13</v>
      </c>
      <c r="E110" s="163" t="s">
        <v>128</v>
      </c>
      <c r="F110" s="163"/>
      <c r="G110" s="19">
        <f>G111</f>
        <v>450</v>
      </c>
      <c r="H110" s="19">
        <f>H111</f>
        <v>0</v>
      </c>
      <c r="I110" s="19">
        <f>I111</f>
        <v>0</v>
      </c>
      <c r="J110" s="11"/>
      <c r="K110" s="20"/>
      <c r="L110" s="20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30">
      <c r="A111" s="17" t="s">
        <v>29</v>
      </c>
      <c r="B111" s="17"/>
      <c r="C111" s="18" t="s">
        <v>119</v>
      </c>
      <c r="D111" s="18" t="s">
        <v>13</v>
      </c>
      <c r="E111" s="163" t="s">
        <v>128</v>
      </c>
      <c r="F111" s="163">
        <v>240</v>
      </c>
      <c r="G111" s="19">
        <f>500+150-200</f>
        <v>450</v>
      </c>
      <c r="H111" s="19">
        <v>0</v>
      </c>
      <c r="I111" s="19">
        <v>0</v>
      </c>
      <c r="J111" s="11"/>
      <c r="K111" s="20"/>
      <c r="L111" s="20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5">
      <c r="A112" s="17" t="s">
        <v>34</v>
      </c>
      <c r="B112" s="17"/>
      <c r="C112" s="18" t="s">
        <v>119</v>
      </c>
      <c r="D112" s="18" t="s">
        <v>13</v>
      </c>
      <c r="E112" s="163" t="s">
        <v>129</v>
      </c>
      <c r="F112" s="163"/>
      <c r="G112" s="19">
        <f aca="true" t="shared" si="11" ref="G112:I113">G113</f>
        <v>1663.3000000000002</v>
      </c>
      <c r="H112" s="19">
        <f t="shared" si="11"/>
        <v>0</v>
      </c>
      <c r="I112" s="19">
        <f t="shared" si="11"/>
        <v>0</v>
      </c>
      <c r="J112" s="11"/>
      <c r="K112" s="20"/>
      <c r="L112" s="20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60">
      <c r="A113" s="17" t="s">
        <v>130</v>
      </c>
      <c r="B113" s="17"/>
      <c r="C113" s="18" t="s">
        <v>119</v>
      </c>
      <c r="D113" s="18" t="s">
        <v>13</v>
      </c>
      <c r="E113" s="163" t="s">
        <v>131</v>
      </c>
      <c r="F113" s="163"/>
      <c r="G113" s="163">
        <f t="shared" si="11"/>
        <v>1663.3000000000002</v>
      </c>
      <c r="H113" s="19">
        <f t="shared" si="11"/>
        <v>0</v>
      </c>
      <c r="I113" s="19">
        <f t="shared" si="11"/>
        <v>0</v>
      </c>
      <c r="J113" s="11"/>
      <c r="K113" s="20"/>
      <c r="L113" s="20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5.75">
      <c r="A114" s="17" t="s">
        <v>1</v>
      </c>
      <c r="B114" s="13"/>
      <c r="C114" s="18" t="s">
        <v>119</v>
      </c>
      <c r="D114" s="18" t="s">
        <v>13</v>
      </c>
      <c r="E114" s="163" t="s">
        <v>131</v>
      </c>
      <c r="F114" s="163">
        <v>540</v>
      </c>
      <c r="G114" s="163">
        <f>1540.9+122.4</f>
        <v>1663.3000000000002</v>
      </c>
      <c r="H114" s="19">
        <v>0</v>
      </c>
      <c r="I114" s="19">
        <v>0</v>
      </c>
      <c r="J114" s="1"/>
      <c r="K114" s="20"/>
      <c r="L114" s="20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30">
      <c r="A115" s="36" t="s">
        <v>132</v>
      </c>
      <c r="B115" s="17"/>
      <c r="C115" s="30" t="s">
        <v>119</v>
      </c>
      <c r="D115" s="30" t="s">
        <v>13</v>
      </c>
      <c r="E115" s="163" t="s">
        <v>133</v>
      </c>
      <c r="F115" s="30"/>
      <c r="G115" s="31">
        <f aca="true" t="shared" si="12" ref="G115:I116">G116</f>
        <v>0</v>
      </c>
      <c r="H115" s="31">
        <f t="shared" si="12"/>
        <v>1540.9</v>
      </c>
      <c r="I115" s="31">
        <f t="shared" si="12"/>
        <v>1540.9</v>
      </c>
      <c r="J115" s="1"/>
      <c r="K115" s="20"/>
      <c r="L115" s="20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5.75">
      <c r="A116" s="36" t="s">
        <v>134</v>
      </c>
      <c r="B116" s="21"/>
      <c r="C116" s="30" t="s">
        <v>119</v>
      </c>
      <c r="D116" s="30" t="s">
        <v>13</v>
      </c>
      <c r="E116" s="163" t="s">
        <v>135</v>
      </c>
      <c r="F116" s="30"/>
      <c r="G116" s="31">
        <f t="shared" si="12"/>
        <v>0</v>
      </c>
      <c r="H116" s="31">
        <f t="shared" si="12"/>
        <v>1540.9</v>
      </c>
      <c r="I116" s="31">
        <f t="shared" si="12"/>
        <v>1540.9</v>
      </c>
      <c r="J116" s="1"/>
      <c r="K116" s="20"/>
      <c r="L116" s="20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30">
      <c r="A117" s="36" t="s">
        <v>136</v>
      </c>
      <c r="B117" s="21"/>
      <c r="C117" s="30" t="s">
        <v>119</v>
      </c>
      <c r="D117" s="30" t="s">
        <v>13</v>
      </c>
      <c r="E117" s="163" t="s">
        <v>135</v>
      </c>
      <c r="F117" s="30" t="s">
        <v>137</v>
      </c>
      <c r="G117" s="31">
        <v>0</v>
      </c>
      <c r="H117" s="31">
        <v>1540.9</v>
      </c>
      <c r="I117" s="32">
        <v>1540.9</v>
      </c>
      <c r="J117" s="11"/>
      <c r="K117" s="20"/>
      <c r="L117" s="20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>
      <c r="A118" s="13" t="s">
        <v>138</v>
      </c>
      <c r="B118" s="21"/>
      <c r="C118" s="14">
        <v>10</v>
      </c>
      <c r="D118" s="14" t="s">
        <v>14</v>
      </c>
      <c r="E118" s="15"/>
      <c r="F118" s="15"/>
      <c r="G118" s="16">
        <f>G119+G124+G131</f>
        <v>1045.8</v>
      </c>
      <c r="H118" s="16">
        <f>H119+H124+H131</f>
        <v>969</v>
      </c>
      <c r="I118" s="16">
        <f>I119+I124+I131</f>
        <v>969</v>
      </c>
      <c r="J118" s="11"/>
      <c r="K118" s="20"/>
      <c r="L118" s="20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5">
      <c r="A119" s="17" t="s">
        <v>139</v>
      </c>
      <c r="B119" s="17"/>
      <c r="C119" s="18">
        <v>10</v>
      </c>
      <c r="D119" s="18" t="s">
        <v>13</v>
      </c>
      <c r="E119" s="163"/>
      <c r="F119" s="163"/>
      <c r="G119" s="163">
        <f>G120</f>
        <v>688.4</v>
      </c>
      <c r="H119" s="163">
        <f aca="true" t="shared" si="13" ref="H119:I122">H120</f>
        <v>651.6</v>
      </c>
      <c r="I119" s="163">
        <f t="shared" si="13"/>
        <v>651.6</v>
      </c>
      <c r="J119" s="11"/>
      <c r="K119" s="20"/>
      <c r="L119" s="20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30">
      <c r="A120" s="21" t="s">
        <v>140</v>
      </c>
      <c r="B120" s="17"/>
      <c r="C120" s="18">
        <v>10</v>
      </c>
      <c r="D120" s="18" t="s">
        <v>13</v>
      </c>
      <c r="E120" s="163" t="s">
        <v>141</v>
      </c>
      <c r="F120" s="163"/>
      <c r="G120" s="163">
        <f>G121</f>
        <v>688.4</v>
      </c>
      <c r="H120" s="163">
        <f t="shared" si="13"/>
        <v>651.6</v>
      </c>
      <c r="I120" s="163">
        <f t="shared" si="13"/>
        <v>651.6</v>
      </c>
      <c r="J120" s="11"/>
      <c r="K120" s="20"/>
      <c r="L120" s="20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5">
      <c r="A121" s="21" t="s">
        <v>142</v>
      </c>
      <c r="B121" s="21"/>
      <c r="C121" s="18">
        <v>10</v>
      </c>
      <c r="D121" s="18" t="s">
        <v>13</v>
      </c>
      <c r="E121" s="163" t="s">
        <v>143</v>
      </c>
      <c r="F121" s="163"/>
      <c r="G121" s="163">
        <f>G122</f>
        <v>688.4</v>
      </c>
      <c r="H121" s="163">
        <f t="shared" si="13"/>
        <v>651.6</v>
      </c>
      <c r="I121" s="163">
        <f t="shared" si="13"/>
        <v>651.6</v>
      </c>
      <c r="J121" s="11"/>
      <c r="K121" s="20"/>
      <c r="L121" s="20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30">
      <c r="A122" s="21" t="s">
        <v>144</v>
      </c>
      <c r="B122" s="21"/>
      <c r="C122" s="18">
        <v>10</v>
      </c>
      <c r="D122" s="18" t="s">
        <v>13</v>
      </c>
      <c r="E122" s="163" t="s">
        <v>145</v>
      </c>
      <c r="F122" s="163"/>
      <c r="G122" s="163">
        <f>G123</f>
        <v>688.4</v>
      </c>
      <c r="H122" s="163">
        <f t="shared" si="13"/>
        <v>651.6</v>
      </c>
      <c r="I122" s="163">
        <f t="shared" si="13"/>
        <v>651.6</v>
      </c>
      <c r="J122" s="11"/>
      <c r="K122" s="20"/>
      <c r="L122" s="20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30">
      <c r="A123" s="17" t="s">
        <v>146</v>
      </c>
      <c r="B123" s="21"/>
      <c r="C123" s="18">
        <v>10</v>
      </c>
      <c r="D123" s="18" t="s">
        <v>13</v>
      </c>
      <c r="E123" s="163" t="s">
        <v>145</v>
      </c>
      <c r="F123" s="163">
        <v>310</v>
      </c>
      <c r="G123" s="163">
        <f>517.6+134+20+16.8</f>
        <v>688.4</v>
      </c>
      <c r="H123" s="163">
        <f>517.6+134</f>
        <v>651.6</v>
      </c>
      <c r="I123" s="163">
        <f>517.6+134</f>
        <v>651.6</v>
      </c>
      <c r="J123" s="11"/>
      <c r="K123" s="20"/>
      <c r="L123" s="20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5">
      <c r="A124" s="17" t="s">
        <v>147</v>
      </c>
      <c r="B124" s="17"/>
      <c r="C124" s="18">
        <v>10</v>
      </c>
      <c r="D124" s="18" t="s">
        <v>60</v>
      </c>
      <c r="E124" s="163"/>
      <c r="F124" s="163"/>
      <c r="G124" s="19">
        <f>G125</f>
        <v>217.4</v>
      </c>
      <c r="H124" s="19">
        <f aca="true" t="shared" si="14" ref="H124:I127">H125</f>
        <v>217.4</v>
      </c>
      <c r="I124" s="19">
        <f t="shared" si="14"/>
        <v>217.4</v>
      </c>
      <c r="J124" s="11"/>
      <c r="K124" s="20"/>
      <c r="L124" s="20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60">
      <c r="A125" s="21" t="s">
        <v>148</v>
      </c>
      <c r="B125" s="17"/>
      <c r="C125" s="18">
        <v>10</v>
      </c>
      <c r="D125" s="18" t="s">
        <v>60</v>
      </c>
      <c r="E125" s="163" t="s">
        <v>149</v>
      </c>
      <c r="F125" s="163"/>
      <c r="G125" s="19">
        <f>G126+G129</f>
        <v>217.4</v>
      </c>
      <c r="H125" s="19">
        <f>H126+H129</f>
        <v>217.4</v>
      </c>
      <c r="I125" s="19">
        <f>I126+I129</f>
        <v>217.4</v>
      </c>
      <c r="J125" s="11"/>
      <c r="K125" s="20"/>
      <c r="L125" s="20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5">
      <c r="A126" s="21" t="s">
        <v>150</v>
      </c>
      <c r="B126" s="17"/>
      <c r="C126" s="18">
        <v>10</v>
      </c>
      <c r="D126" s="18" t="s">
        <v>60</v>
      </c>
      <c r="E126" s="163" t="s">
        <v>151</v>
      </c>
      <c r="F126" s="163"/>
      <c r="G126" s="19">
        <f>G127</f>
        <v>217.4</v>
      </c>
      <c r="H126" s="19">
        <f t="shared" si="14"/>
        <v>0</v>
      </c>
      <c r="I126" s="19">
        <f t="shared" si="14"/>
        <v>0</v>
      </c>
      <c r="J126" s="11"/>
      <c r="K126" s="20"/>
      <c r="L126" s="20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35">
      <c r="A127" s="21" t="s">
        <v>152</v>
      </c>
      <c r="B127" s="17"/>
      <c r="C127" s="18">
        <v>10</v>
      </c>
      <c r="D127" s="18" t="s">
        <v>60</v>
      </c>
      <c r="E127" s="163" t="s">
        <v>153</v>
      </c>
      <c r="F127" s="163"/>
      <c r="G127" s="19">
        <f>G128</f>
        <v>217.4</v>
      </c>
      <c r="H127" s="19">
        <f t="shared" si="14"/>
        <v>0</v>
      </c>
      <c r="I127" s="19">
        <f t="shared" si="14"/>
        <v>0</v>
      </c>
      <c r="J127" s="11"/>
      <c r="K127" s="20"/>
      <c r="L127" s="20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5">
      <c r="A128" s="17" t="s">
        <v>1</v>
      </c>
      <c r="B128" s="17"/>
      <c r="C128" s="18">
        <v>10</v>
      </c>
      <c r="D128" s="18" t="s">
        <v>60</v>
      </c>
      <c r="E128" s="163" t="s">
        <v>153</v>
      </c>
      <c r="F128" s="163">
        <v>540</v>
      </c>
      <c r="G128" s="19">
        <v>217.4</v>
      </c>
      <c r="H128" s="19">
        <v>0</v>
      </c>
      <c r="I128" s="19">
        <v>0</v>
      </c>
      <c r="J128" s="11"/>
      <c r="K128" s="20"/>
      <c r="L128" s="20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30">
      <c r="A129" s="17" t="s">
        <v>154</v>
      </c>
      <c r="B129" s="17"/>
      <c r="C129" s="18">
        <v>10</v>
      </c>
      <c r="D129" s="18" t="s">
        <v>60</v>
      </c>
      <c r="E129" s="163" t="s">
        <v>155</v>
      </c>
      <c r="F129" s="163"/>
      <c r="G129" s="19">
        <f>G130</f>
        <v>0</v>
      </c>
      <c r="H129" s="19">
        <f>H130</f>
        <v>217.4</v>
      </c>
      <c r="I129" s="19">
        <f>I130</f>
        <v>217.4</v>
      </c>
      <c r="J129" s="11"/>
      <c r="K129" s="20"/>
      <c r="L129" s="20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45">
      <c r="A130" s="17" t="s">
        <v>156</v>
      </c>
      <c r="B130" s="17"/>
      <c r="C130" s="18">
        <v>10</v>
      </c>
      <c r="D130" s="18" t="s">
        <v>60</v>
      </c>
      <c r="E130" s="163" t="s">
        <v>155</v>
      </c>
      <c r="F130" s="163">
        <v>320</v>
      </c>
      <c r="G130" s="19">
        <v>0</v>
      </c>
      <c r="H130" s="19">
        <v>217.4</v>
      </c>
      <c r="I130" s="19">
        <v>217.4</v>
      </c>
      <c r="J130" s="11"/>
      <c r="K130" s="20"/>
      <c r="L130" s="20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30">
      <c r="A131" s="17" t="s">
        <v>157</v>
      </c>
      <c r="B131" s="17"/>
      <c r="C131" s="18">
        <v>10</v>
      </c>
      <c r="D131" s="18" t="s">
        <v>46</v>
      </c>
      <c r="E131" s="163"/>
      <c r="F131" s="163"/>
      <c r="G131" s="19">
        <f>G132</f>
        <v>140</v>
      </c>
      <c r="H131" s="19">
        <f aca="true" t="shared" si="15" ref="H131:I134">H132</f>
        <v>100</v>
      </c>
      <c r="I131" s="19">
        <f t="shared" si="15"/>
        <v>100</v>
      </c>
      <c r="J131" s="11"/>
      <c r="K131" s="20"/>
      <c r="L131" s="20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30">
      <c r="A132" s="17" t="s">
        <v>140</v>
      </c>
      <c r="B132" s="13"/>
      <c r="C132" s="18">
        <v>10</v>
      </c>
      <c r="D132" s="18" t="s">
        <v>46</v>
      </c>
      <c r="E132" s="163" t="s">
        <v>141</v>
      </c>
      <c r="F132" s="163"/>
      <c r="G132" s="19">
        <f>G133</f>
        <v>140</v>
      </c>
      <c r="H132" s="19">
        <f t="shared" si="15"/>
        <v>100</v>
      </c>
      <c r="I132" s="19">
        <f t="shared" si="15"/>
        <v>100</v>
      </c>
      <c r="J132" s="11"/>
      <c r="K132" s="20"/>
      <c r="L132" s="20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10" ht="30">
      <c r="A133" s="17" t="s">
        <v>158</v>
      </c>
      <c r="B133" s="153"/>
      <c r="C133" s="18">
        <v>10</v>
      </c>
      <c r="D133" s="18" t="s">
        <v>46</v>
      </c>
      <c r="E133" s="163" t="s">
        <v>159</v>
      </c>
      <c r="F133" s="163"/>
      <c r="G133" s="19">
        <f>G134</f>
        <v>140</v>
      </c>
      <c r="H133" s="19">
        <f t="shared" si="15"/>
        <v>100</v>
      </c>
      <c r="I133" s="19">
        <f t="shared" si="15"/>
        <v>100</v>
      </c>
      <c r="J133" s="11"/>
    </row>
    <row r="134" spans="1:10" ht="30">
      <c r="A134" s="17" t="s">
        <v>154</v>
      </c>
      <c r="B134" s="153"/>
      <c r="C134" s="18">
        <v>10</v>
      </c>
      <c r="D134" s="18" t="s">
        <v>46</v>
      </c>
      <c r="E134" s="163" t="s">
        <v>160</v>
      </c>
      <c r="F134" s="163"/>
      <c r="G134" s="19">
        <f>G135</f>
        <v>140</v>
      </c>
      <c r="H134" s="19">
        <f t="shared" si="15"/>
        <v>100</v>
      </c>
      <c r="I134" s="19">
        <f t="shared" si="15"/>
        <v>100</v>
      </c>
      <c r="J134" s="11"/>
    </row>
    <row r="135" spans="1:10" ht="30">
      <c r="A135" s="17" t="s">
        <v>29</v>
      </c>
      <c r="B135" s="153"/>
      <c r="C135" s="18">
        <v>10</v>
      </c>
      <c r="D135" s="18" t="s">
        <v>46</v>
      </c>
      <c r="E135" s="163" t="s">
        <v>160</v>
      </c>
      <c r="F135" s="163">
        <v>240</v>
      </c>
      <c r="G135" s="19">
        <v>140</v>
      </c>
      <c r="H135" s="19">
        <v>100</v>
      </c>
      <c r="I135" s="19">
        <v>100</v>
      </c>
      <c r="J135" s="11"/>
    </row>
    <row r="136" spans="1:10" ht="15">
      <c r="A136" s="13" t="s">
        <v>161</v>
      </c>
      <c r="B136" s="153"/>
      <c r="C136" s="14">
        <v>11</v>
      </c>
      <c r="D136" s="14" t="s">
        <v>14</v>
      </c>
      <c r="E136" s="15"/>
      <c r="F136" s="15"/>
      <c r="G136" s="16">
        <f>G137</f>
        <v>0</v>
      </c>
      <c r="H136" s="16">
        <f aca="true" t="shared" si="16" ref="H136:I139">H137</f>
        <v>10</v>
      </c>
      <c r="I136" s="16">
        <f t="shared" si="16"/>
        <v>10</v>
      </c>
      <c r="J136" s="11"/>
    </row>
    <row r="137" spans="1:10" ht="15">
      <c r="A137" s="17" t="s">
        <v>162</v>
      </c>
      <c r="B137" s="153"/>
      <c r="C137" s="18">
        <v>11</v>
      </c>
      <c r="D137" s="18" t="s">
        <v>13</v>
      </c>
      <c r="E137" s="163"/>
      <c r="F137" s="163"/>
      <c r="G137" s="19">
        <f>G138</f>
        <v>0</v>
      </c>
      <c r="H137" s="19">
        <f t="shared" si="16"/>
        <v>10</v>
      </c>
      <c r="I137" s="19">
        <f t="shared" si="16"/>
        <v>10</v>
      </c>
      <c r="J137" s="11"/>
    </row>
    <row r="138" spans="1:10" ht="45">
      <c r="A138" s="17" t="s">
        <v>163</v>
      </c>
      <c r="B138" s="153"/>
      <c r="C138" s="18">
        <v>11</v>
      </c>
      <c r="D138" s="18" t="s">
        <v>13</v>
      </c>
      <c r="E138" s="163" t="s">
        <v>164</v>
      </c>
      <c r="F138" s="163"/>
      <c r="G138" s="19">
        <f>G139</f>
        <v>0</v>
      </c>
      <c r="H138" s="19">
        <f t="shared" si="16"/>
        <v>10</v>
      </c>
      <c r="I138" s="19">
        <f t="shared" si="16"/>
        <v>10</v>
      </c>
      <c r="J138" s="11"/>
    </row>
    <row r="139" spans="1:10" ht="30">
      <c r="A139" s="21" t="s">
        <v>165</v>
      </c>
      <c r="B139" s="153"/>
      <c r="C139" s="18">
        <v>11</v>
      </c>
      <c r="D139" s="18" t="s">
        <v>13</v>
      </c>
      <c r="E139" s="163" t="s">
        <v>166</v>
      </c>
      <c r="F139" s="163"/>
      <c r="G139" s="19">
        <f>G140</f>
        <v>0</v>
      </c>
      <c r="H139" s="19">
        <f t="shared" si="16"/>
        <v>10</v>
      </c>
      <c r="I139" s="19">
        <f t="shared" si="16"/>
        <v>10</v>
      </c>
      <c r="J139" s="11"/>
    </row>
    <row r="140" spans="1:10" ht="30">
      <c r="A140" s="21" t="s">
        <v>29</v>
      </c>
      <c r="B140" s="153"/>
      <c r="C140" s="18">
        <v>11</v>
      </c>
      <c r="D140" s="18" t="s">
        <v>13</v>
      </c>
      <c r="E140" s="163" t="s">
        <v>166</v>
      </c>
      <c r="F140" s="163">
        <v>240</v>
      </c>
      <c r="G140" s="19">
        <f>10-10</f>
        <v>0</v>
      </c>
      <c r="H140" s="19">
        <v>10</v>
      </c>
      <c r="I140" s="19">
        <v>10</v>
      </c>
      <c r="J140" s="11"/>
    </row>
    <row r="141" spans="1:10" ht="15">
      <c r="A141" s="29" t="s">
        <v>167</v>
      </c>
      <c r="B141" s="153"/>
      <c r="C141" s="14">
        <v>12</v>
      </c>
      <c r="D141" s="14" t="s">
        <v>14</v>
      </c>
      <c r="E141" s="15"/>
      <c r="F141" s="15"/>
      <c r="G141" s="16">
        <f>G142</f>
        <v>81.3</v>
      </c>
      <c r="H141" s="16">
        <f aca="true" t="shared" si="17" ref="H141:I144">H142</f>
        <v>50</v>
      </c>
      <c r="I141" s="16">
        <f t="shared" si="17"/>
        <v>50</v>
      </c>
      <c r="J141" s="11"/>
    </row>
    <row r="142" spans="1:41" ht="30">
      <c r="A142" s="21" t="s">
        <v>168</v>
      </c>
      <c r="B142" s="153"/>
      <c r="C142" s="18">
        <v>12</v>
      </c>
      <c r="D142" s="18" t="s">
        <v>27</v>
      </c>
      <c r="E142" s="163"/>
      <c r="F142" s="163"/>
      <c r="G142" s="19">
        <f>G143</f>
        <v>81.3</v>
      </c>
      <c r="H142" s="19">
        <f t="shared" si="17"/>
        <v>50</v>
      </c>
      <c r="I142" s="19">
        <f t="shared" si="17"/>
        <v>50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45">
      <c r="A143" s="21" t="s">
        <v>169</v>
      </c>
      <c r="B143" s="153"/>
      <c r="C143" s="18">
        <v>12</v>
      </c>
      <c r="D143" s="18" t="s">
        <v>27</v>
      </c>
      <c r="E143" s="163" t="s">
        <v>170</v>
      </c>
      <c r="F143" s="163"/>
      <c r="G143" s="19">
        <f>G144</f>
        <v>81.3</v>
      </c>
      <c r="H143" s="19">
        <f t="shared" si="17"/>
        <v>50</v>
      </c>
      <c r="I143" s="19">
        <f t="shared" si="17"/>
        <v>50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45">
      <c r="A144" s="21" t="s">
        <v>171</v>
      </c>
      <c r="B144" s="153"/>
      <c r="C144" s="18">
        <v>12</v>
      </c>
      <c r="D144" s="18" t="s">
        <v>27</v>
      </c>
      <c r="E144" s="163" t="s">
        <v>172</v>
      </c>
      <c r="F144" s="163"/>
      <c r="G144" s="19">
        <f>G145</f>
        <v>81.3</v>
      </c>
      <c r="H144" s="19">
        <f t="shared" si="17"/>
        <v>50</v>
      </c>
      <c r="I144" s="19">
        <f t="shared" si="17"/>
        <v>50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30">
      <c r="A145" s="21" t="s">
        <v>29</v>
      </c>
      <c r="B145" s="153"/>
      <c r="C145" s="18">
        <v>12</v>
      </c>
      <c r="D145" s="18" t="s">
        <v>27</v>
      </c>
      <c r="E145" s="163" t="s">
        <v>172</v>
      </c>
      <c r="F145" s="163">
        <v>240</v>
      </c>
      <c r="G145" s="19">
        <f>50+31.3</f>
        <v>81.3</v>
      </c>
      <c r="H145" s="19">
        <v>50</v>
      </c>
      <c r="I145" s="19">
        <v>50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15">
      <c r="A146" s="13" t="s">
        <v>173</v>
      </c>
      <c r="B146" s="153"/>
      <c r="C146" s="14"/>
      <c r="D146" s="14"/>
      <c r="E146" s="15"/>
      <c r="F146" s="15"/>
      <c r="G146" s="16">
        <f>G12+G48+G53+G58+G67+G97+G105+G118+G136+G141</f>
        <v>20538.5</v>
      </c>
      <c r="H146" s="15">
        <f>H12+H48+H53+H58+H67+H97+H105+H118+H136+H141</f>
        <v>6295.700000000001</v>
      </c>
      <c r="I146" s="15">
        <f>I12+I48+I53+I58+I67+I97+I105+I118+I136+I141</f>
        <v>5759.2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5">
      <c r="A147" s="13" t="s">
        <v>174</v>
      </c>
      <c r="B147" s="153"/>
      <c r="C147" s="14"/>
      <c r="D147" s="14"/>
      <c r="E147" s="15"/>
      <c r="F147" s="15"/>
      <c r="G147" s="15"/>
      <c r="H147" s="15">
        <v>158.7</v>
      </c>
      <c r="I147" s="15">
        <v>311.6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9" ht="15">
      <c r="A148" s="13" t="s">
        <v>175</v>
      </c>
      <c r="B148" s="153"/>
      <c r="C148" s="14"/>
      <c r="D148" s="14"/>
      <c r="E148" s="15"/>
      <c r="F148" s="15"/>
      <c r="G148" s="16">
        <f>G146+G147</f>
        <v>20538.5</v>
      </c>
      <c r="H148" s="15">
        <f>H146+H147</f>
        <v>6454.400000000001</v>
      </c>
      <c r="I148" s="16">
        <f>I146+I147</f>
        <v>6070.8</v>
      </c>
    </row>
    <row r="149" spans="1:12" s="20" customFormat="1" ht="15">
      <c r="A149" s="186"/>
      <c r="B149" s="187"/>
      <c r="C149" s="188"/>
      <c r="D149" s="188"/>
      <c r="E149" s="188"/>
      <c r="F149" s="188"/>
      <c r="G149" s="83"/>
      <c r="H149" s="83"/>
      <c r="I149" s="189" t="s">
        <v>176</v>
      </c>
      <c r="J149" s="83"/>
      <c r="K149" s="38"/>
      <c r="L149" s="64"/>
    </row>
    <row r="150" spans="1:9" ht="15">
      <c r="A150" s="154"/>
      <c r="B150" s="154"/>
      <c r="C150" s="155"/>
      <c r="D150" s="155"/>
      <c r="E150" s="155"/>
      <c r="F150" s="155"/>
      <c r="G150" s="156"/>
      <c r="H150" s="156"/>
      <c r="I150" s="157"/>
    </row>
    <row r="152" spans="7:9" ht="15">
      <c r="G152" s="133"/>
      <c r="H152" s="133"/>
      <c r="I152" s="133"/>
    </row>
  </sheetData>
  <sheetProtection/>
  <mergeCells count="13">
    <mergeCell ref="F8:F9"/>
    <mergeCell ref="G8:I8"/>
    <mergeCell ref="J80:K80"/>
    <mergeCell ref="A1:H1"/>
    <mergeCell ref="A3:I3"/>
    <mergeCell ref="D4:G4"/>
    <mergeCell ref="A5:I5"/>
    <mergeCell ref="H7:I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3" manualBreakCount="3">
    <brk id="25" max="8" man="1"/>
    <brk id="52" max="8" man="1"/>
    <brk id="11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="90" zoomScaleSheetLayoutView="90" zoomScalePageLayoutView="0" workbookViewId="0" topLeftCell="A1">
      <selection activeCell="F18" sqref="F18"/>
    </sheetView>
  </sheetViews>
  <sheetFormatPr defaultColWidth="9.140625" defaultRowHeight="15"/>
  <cols>
    <col min="1" max="1" width="47.00390625" style="11" customWidth="1"/>
    <col min="2" max="2" width="5.57421875" style="9" customWidth="1"/>
    <col min="3" max="3" width="5.140625" style="9" customWidth="1"/>
    <col min="4" max="4" width="14.140625" style="9" customWidth="1"/>
    <col min="5" max="5" width="5.8515625" style="9" customWidth="1"/>
    <col min="6" max="8" width="13.421875" style="10" bestFit="1" customWidth="1"/>
    <col min="9" max="9" width="7.57421875" style="10" customWidth="1"/>
    <col min="10" max="10" width="11.421875" style="35" customWidth="1"/>
    <col min="11" max="11" width="14.8515625" style="64" customWidth="1"/>
    <col min="12" max="40" width="9.140625" style="20" customWidth="1"/>
    <col min="41" max="16384" width="9.140625" style="11" customWidth="1"/>
  </cols>
  <sheetData>
    <row r="1" spans="1:9" s="1" customFormat="1" ht="132" customHeight="1">
      <c r="A1" s="203" t="s">
        <v>314</v>
      </c>
      <c r="B1" s="214"/>
      <c r="C1" s="214"/>
      <c r="D1" s="214"/>
      <c r="E1" s="214"/>
      <c r="F1" s="214"/>
      <c r="G1" s="214"/>
      <c r="H1" s="215"/>
      <c r="I1" s="131"/>
    </row>
    <row r="3" spans="1:9" s="1" customFormat="1" ht="94.5" customHeight="1">
      <c r="A3" s="203" t="s">
        <v>308</v>
      </c>
      <c r="B3" s="215"/>
      <c r="C3" s="215"/>
      <c r="D3" s="215"/>
      <c r="E3" s="215"/>
      <c r="F3" s="215"/>
      <c r="G3" s="215"/>
      <c r="H3" s="215"/>
      <c r="I3" s="131"/>
    </row>
    <row r="4" spans="2:8" s="1" customFormat="1" ht="15.75">
      <c r="B4" s="6"/>
      <c r="C4" s="216"/>
      <c r="D4" s="216"/>
      <c r="E4" s="216"/>
      <c r="F4" s="216"/>
      <c r="G4" s="7"/>
      <c r="H4" s="7"/>
    </row>
    <row r="5" spans="1:8" s="1" customFormat="1" ht="63" customHeight="1">
      <c r="A5" s="195" t="s">
        <v>300</v>
      </c>
      <c r="B5" s="229"/>
      <c r="C5" s="229"/>
      <c r="D5" s="229"/>
      <c r="E5" s="229"/>
      <c r="F5" s="229"/>
      <c r="G5" s="215"/>
      <c r="H5" s="215"/>
    </row>
    <row r="6" spans="1:40" ht="18.75">
      <c r="A6" s="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7:40" ht="15.75">
      <c r="G7" s="224" t="s">
        <v>301</v>
      </c>
      <c r="H7" s="22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5">
      <c r="A8" s="201" t="s">
        <v>7</v>
      </c>
      <c r="B8" s="201" t="s">
        <v>8</v>
      </c>
      <c r="C8" s="201" t="s">
        <v>9</v>
      </c>
      <c r="D8" s="201" t="s">
        <v>10</v>
      </c>
      <c r="E8" s="201" t="s">
        <v>11</v>
      </c>
      <c r="F8" s="201" t="s">
        <v>0</v>
      </c>
      <c r="G8" s="202"/>
      <c r="H8" s="20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5">
      <c r="A9" s="201"/>
      <c r="B9" s="201"/>
      <c r="C9" s="201"/>
      <c r="D9" s="201"/>
      <c r="E9" s="201"/>
      <c r="F9" s="132" t="s">
        <v>2</v>
      </c>
      <c r="G9" s="132" t="s">
        <v>3</v>
      </c>
      <c r="H9" s="132" t="s">
        <v>4</v>
      </c>
      <c r="K9" s="6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5">
      <c r="A10" s="132">
        <v>1</v>
      </c>
      <c r="B10" s="132">
        <v>2</v>
      </c>
      <c r="C10" s="132">
        <v>3</v>
      </c>
      <c r="D10" s="132">
        <v>4</v>
      </c>
      <c r="E10" s="132">
        <v>5</v>
      </c>
      <c r="F10" s="132">
        <v>6</v>
      </c>
      <c r="G10" s="132">
        <v>7</v>
      </c>
      <c r="H10" s="132">
        <v>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27" customFormat="1" ht="28.5">
      <c r="A11" s="13" t="s">
        <v>87</v>
      </c>
      <c r="B11" s="14" t="s">
        <v>76</v>
      </c>
      <c r="C11" s="14" t="s">
        <v>60</v>
      </c>
      <c r="D11" s="15" t="s">
        <v>88</v>
      </c>
      <c r="E11" s="15"/>
      <c r="F11" s="16">
        <f>F12</f>
        <v>2570.2999999999997</v>
      </c>
      <c r="G11" s="16">
        <f>G12</f>
        <v>806.9</v>
      </c>
      <c r="H11" s="16">
        <f>H12</f>
        <v>419.7</v>
      </c>
      <c r="I11" s="134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11" ht="30">
      <c r="A12" s="17" t="s">
        <v>87</v>
      </c>
      <c r="B12" s="18" t="s">
        <v>76</v>
      </c>
      <c r="C12" s="18" t="s">
        <v>60</v>
      </c>
      <c r="D12" s="163" t="s">
        <v>88</v>
      </c>
      <c r="E12" s="163"/>
      <c r="F12" s="19">
        <f>F13+F21+F24+F27</f>
        <v>2570.2999999999997</v>
      </c>
      <c r="G12" s="19">
        <f>G13+G21+G24+G27</f>
        <v>806.9</v>
      </c>
      <c r="H12" s="19">
        <f>H13+H21+H24+H27</f>
        <v>419.7</v>
      </c>
      <c r="I12" s="20"/>
      <c r="J12" s="20"/>
      <c r="K12" s="20"/>
    </row>
    <row r="13" spans="1:11" ht="30">
      <c r="A13" s="17" t="s">
        <v>89</v>
      </c>
      <c r="B13" s="18" t="s">
        <v>76</v>
      </c>
      <c r="C13" s="18" t="s">
        <v>60</v>
      </c>
      <c r="D13" s="163" t="s">
        <v>90</v>
      </c>
      <c r="E13" s="163"/>
      <c r="F13" s="163">
        <f>F14+F17+F19</f>
        <v>1105.6</v>
      </c>
      <c r="G13" s="163">
        <f>G14+G17+G19</f>
        <v>566.3</v>
      </c>
      <c r="H13" s="163">
        <f>H14+H17+H19</f>
        <v>179.1</v>
      </c>
      <c r="I13" s="20"/>
      <c r="J13" s="20"/>
      <c r="K13" s="20"/>
    </row>
    <row r="14" spans="1:11" ht="15">
      <c r="A14" s="17" t="s">
        <v>91</v>
      </c>
      <c r="B14" s="18" t="s">
        <v>76</v>
      </c>
      <c r="C14" s="18" t="s">
        <v>60</v>
      </c>
      <c r="D14" s="163" t="s">
        <v>92</v>
      </c>
      <c r="E14" s="163"/>
      <c r="F14" s="19">
        <f>F15+F16</f>
        <v>359</v>
      </c>
      <c r="G14" s="19">
        <f>G15+G16</f>
        <v>50</v>
      </c>
      <c r="H14" s="19">
        <f>H15+H16</f>
        <v>179.1</v>
      </c>
      <c r="I14" s="223"/>
      <c r="J14" s="215"/>
      <c r="K14" s="20"/>
    </row>
    <row r="15" spans="1:40" ht="30">
      <c r="A15" s="17" t="s">
        <v>29</v>
      </c>
      <c r="B15" s="18" t="s">
        <v>76</v>
      </c>
      <c r="C15" s="18" t="s">
        <v>60</v>
      </c>
      <c r="D15" s="163" t="s">
        <v>92</v>
      </c>
      <c r="E15" s="163">
        <v>240</v>
      </c>
      <c r="F15" s="19">
        <f>50+50+250</f>
        <v>350</v>
      </c>
      <c r="G15" s="19">
        <v>50</v>
      </c>
      <c r="H15" s="19">
        <v>179.1</v>
      </c>
      <c r="I15" s="11"/>
      <c r="J15" s="20"/>
      <c r="K15" s="2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5">
      <c r="A16" s="17" t="s">
        <v>30</v>
      </c>
      <c r="B16" s="18" t="s">
        <v>76</v>
      </c>
      <c r="C16" s="18" t="s">
        <v>60</v>
      </c>
      <c r="D16" s="163" t="s">
        <v>92</v>
      </c>
      <c r="E16" s="163">
        <v>850</v>
      </c>
      <c r="F16" s="19">
        <v>9</v>
      </c>
      <c r="G16" s="19">
        <v>0</v>
      </c>
      <c r="H16" s="19">
        <v>0</v>
      </c>
      <c r="I16" s="11"/>
      <c r="J16" s="20"/>
      <c r="K16" s="2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5">
      <c r="A17" s="17" t="s">
        <v>93</v>
      </c>
      <c r="B17" s="18" t="s">
        <v>76</v>
      </c>
      <c r="C17" s="18" t="s">
        <v>60</v>
      </c>
      <c r="D17" s="163" t="s">
        <v>94</v>
      </c>
      <c r="E17" s="163"/>
      <c r="F17" s="19">
        <f>F18</f>
        <v>614.1</v>
      </c>
      <c r="G17" s="163">
        <f>G18</f>
        <v>516.3</v>
      </c>
      <c r="H17" s="163">
        <f>H18</f>
        <v>0</v>
      </c>
      <c r="I17" s="11"/>
      <c r="J17" s="20"/>
      <c r="K17" s="2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0">
      <c r="A18" s="21" t="s">
        <v>29</v>
      </c>
      <c r="B18" s="18" t="s">
        <v>76</v>
      </c>
      <c r="C18" s="18" t="s">
        <v>60</v>
      </c>
      <c r="D18" s="163" t="s">
        <v>95</v>
      </c>
      <c r="E18" s="163">
        <v>240</v>
      </c>
      <c r="F18" s="19">
        <f>387.2-32.5+14.2+51.1+129.1+65</f>
        <v>614.1</v>
      </c>
      <c r="G18" s="163">
        <f>387.2+129.1</f>
        <v>516.3</v>
      </c>
      <c r="H18" s="163">
        <v>0</v>
      </c>
      <c r="I18" s="11"/>
      <c r="J18" s="20"/>
      <c r="K18" s="2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5">
      <c r="A19" s="21" t="s">
        <v>96</v>
      </c>
      <c r="B19" s="18" t="s">
        <v>76</v>
      </c>
      <c r="C19" s="18" t="s">
        <v>60</v>
      </c>
      <c r="D19" s="163" t="s">
        <v>97</v>
      </c>
      <c r="E19" s="163"/>
      <c r="F19" s="163">
        <f>F20</f>
        <v>132.5</v>
      </c>
      <c r="G19" s="163">
        <f>G20</f>
        <v>0</v>
      </c>
      <c r="H19" s="163">
        <f>H20</f>
        <v>0</v>
      </c>
      <c r="I19" s="11"/>
      <c r="J19" s="20"/>
      <c r="K19" s="2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30">
      <c r="A20" s="21" t="s">
        <v>29</v>
      </c>
      <c r="B20" s="18" t="s">
        <v>76</v>
      </c>
      <c r="C20" s="18" t="s">
        <v>60</v>
      </c>
      <c r="D20" s="163" t="s">
        <v>97</v>
      </c>
      <c r="E20" s="163">
        <v>240</v>
      </c>
      <c r="F20" s="163">
        <f>50.4+2.1+80</f>
        <v>132.5</v>
      </c>
      <c r="G20" s="19">
        <v>0</v>
      </c>
      <c r="H20" s="19">
        <v>0</v>
      </c>
      <c r="I20" s="11"/>
      <c r="J20" s="20"/>
      <c r="K20" s="2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30">
      <c r="A21" s="21" t="s">
        <v>98</v>
      </c>
      <c r="B21" s="18" t="s">
        <v>76</v>
      </c>
      <c r="C21" s="18" t="s">
        <v>60</v>
      </c>
      <c r="D21" s="163" t="s">
        <v>99</v>
      </c>
      <c r="E21" s="163"/>
      <c r="F21" s="19">
        <f aca="true" t="shared" si="0" ref="F21:H22">F22</f>
        <v>130</v>
      </c>
      <c r="G21" s="19">
        <f t="shared" si="0"/>
        <v>30</v>
      </c>
      <c r="H21" s="19">
        <f t="shared" si="0"/>
        <v>30</v>
      </c>
      <c r="I21" s="11"/>
      <c r="J21" s="20"/>
      <c r="K21" s="2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5">
      <c r="A22" s="21" t="s">
        <v>91</v>
      </c>
      <c r="B22" s="18" t="s">
        <v>76</v>
      </c>
      <c r="C22" s="18" t="s">
        <v>60</v>
      </c>
      <c r="D22" s="163" t="s">
        <v>100</v>
      </c>
      <c r="E22" s="163"/>
      <c r="F22" s="19">
        <f t="shared" si="0"/>
        <v>130</v>
      </c>
      <c r="G22" s="19">
        <f t="shared" si="0"/>
        <v>30</v>
      </c>
      <c r="H22" s="19">
        <f t="shared" si="0"/>
        <v>30</v>
      </c>
      <c r="I22" s="11"/>
      <c r="J22" s="20"/>
      <c r="K22" s="2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30">
      <c r="A23" s="21" t="s">
        <v>29</v>
      </c>
      <c r="B23" s="18" t="s">
        <v>76</v>
      </c>
      <c r="C23" s="18" t="s">
        <v>60</v>
      </c>
      <c r="D23" s="163" t="s">
        <v>100</v>
      </c>
      <c r="E23" s="163">
        <v>240</v>
      </c>
      <c r="F23" s="19">
        <f>15+15+100</f>
        <v>130</v>
      </c>
      <c r="G23" s="19">
        <v>30</v>
      </c>
      <c r="H23" s="19">
        <v>30</v>
      </c>
      <c r="I23" s="11"/>
      <c r="J23" s="20"/>
      <c r="K23" s="2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0">
      <c r="A24" s="17" t="s">
        <v>101</v>
      </c>
      <c r="B24" s="18" t="s">
        <v>76</v>
      </c>
      <c r="C24" s="18" t="s">
        <v>60</v>
      </c>
      <c r="D24" s="163" t="s">
        <v>102</v>
      </c>
      <c r="E24" s="163"/>
      <c r="F24" s="163">
        <f aca="true" t="shared" si="1" ref="F24:H25">F25</f>
        <v>200.6</v>
      </c>
      <c r="G24" s="163">
        <f t="shared" si="1"/>
        <v>50.6</v>
      </c>
      <c r="H24" s="163">
        <f t="shared" si="1"/>
        <v>50.6</v>
      </c>
      <c r="I24" s="11"/>
      <c r="J24" s="20"/>
      <c r="K24" s="2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5">
      <c r="A25" s="17" t="s">
        <v>91</v>
      </c>
      <c r="B25" s="18" t="s">
        <v>76</v>
      </c>
      <c r="C25" s="18" t="s">
        <v>60</v>
      </c>
      <c r="D25" s="163" t="s">
        <v>103</v>
      </c>
      <c r="E25" s="163"/>
      <c r="F25" s="163">
        <f t="shared" si="1"/>
        <v>200.6</v>
      </c>
      <c r="G25" s="163">
        <f t="shared" si="1"/>
        <v>50.6</v>
      </c>
      <c r="H25" s="163">
        <f t="shared" si="1"/>
        <v>50.6</v>
      </c>
      <c r="I25" s="11"/>
      <c r="J25" s="20"/>
      <c r="K25" s="2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30">
      <c r="A26" s="17" t="s">
        <v>29</v>
      </c>
      <c r="B26" s="18" t="s">
        <v>76</v>
      </c>
      <c r="C26" s="18" t="s">
        <v>60</v>
      </c>
      <c r="D26" s="163" t="s">
        <v>103</v>
      </c>
      <c r="E26" s="163">
        <v>240</v>
      </c>
      <c r="F26" s="163">
        <f>50.6+150</f>
        <v>200.6</v>
      </c>
      <c r="G26" s="163">
        <v>50.6</v>
      </c>
      <c r="H26" s="163">
        <v>50.6</v>
      </c>
      <c r="I26" s="11"/>
      <c r="J26" s="20"/>
      <c r="K26" s="2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30">
      <c r="A27" s="21" t="s">
        <v>104</v>
      </c>
      <c r="B27" s="18" t="s">
        <v>76</v>
      </c>
      <c r="C27" s="18" t="s">
        <v>60</v>
      </c>
      <c r="D27" s="163" t="s">
        <v>105</v>
      </c>
      <c r="E27" s="163"/>
      <c r="F27" s="19">
        <f>F28+F31</f>
        <v>1134.1</v>
      </c>
      <c r="G27" s="19">
        <f>G28+G31</f>
        <v>160</v>
      </c>
      <c r="H27" s="19">
        <f>H28+H31</f>
        <v>160</v>
      </c>
      <c r="I27" s="11"/>
      <c r="J27" s="20"/>
      <c r="K27" s="6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5">
      <c r="A28" s="21" t="s">
        <v>91</v>
      </c>
      <c r="B28" s="18" t="s">
        <v>76</v>
      </c>
      <c r="C28" s="18" t="s">
        <v>60</v>
      </c>
      <c r="D28" s="163" t="s">
        <v>106</v>
      </c>
      <c r="E28" s="163"/>
      <c r="F28" s="19">
        <f>F29</f>
        <v>954.4</v>
      </c>
      <c r="G28" s="19">
        <f>G29</f>
        <v>160</v>
      </c>
      <c r="H28" s="19">
        <f>H29</f>
        <v>160</v>
      </c>
      <c r="I28" s="11"/>
      <c r="J28" s="20"/>
      <c r="K28" s="6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30">
      <c r="A29" s="21" t="s">
        <v>29</v>
      </c>
      <c r="B29" s="18" t="s">
        <v>76</v>
      </c>
      <c r="C29" s="18" t="s">
        <v>60</v>
      </c>
      <c r="D29" s="163" t="s">
        <v>106</v>
      </c>
      <c r="E29" s="163">
        <v>240</v>
      </c>
      <c r="F29" s="19">
        <f>160-2.1+250+300+100+118.7+27.8</f>
        <v>954.4</v>
      </c>
      <c r="G29" s="19">
        <v>160</v>
      </c>
      <c r="H29" s="19">
        <v>160</v>
      </c>
      <c r="I29" s="11"/>
      <c r="J29" s="20"/>
      <c r="K29" s="2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11" s="27" customFormat="1" ht="45">
      <c r="A30" s="21" t="s">
        <v>107</v>
      </c>
      <c r="B30" s="18" t="s">
        <v>76</v>
      </c>
      <c r="C30" s="18" t="s">
        <v>60</v>
      </c>
      <c r="D30" s="163" t="s">
        <v>108</v>
      </c>
      <c r="E30" s="163"/>
      <c r="F30" s="19">
        <f>F31</f>
        <v>179.70000000000002</v>
      </c>
      <c r="G30" s="19">
        <f>G31</f>
        <v>0</v>
      </c>
      <c r="H30" s="19">
        <f>H31</f>
        <v>0</v>
      </c>
      <c r="J30" s="135"/>
      <c r="K30" s="136"/>
    </row>
    <row r="31" spans="1:40" ht="30">
      <c r="A31" s="21" t="s">
        <v>29</v>
      </c>
      <c r="B31" s="18" t="s">
        <v>76</v>
      </c>
      <c r="C31" s="18" t="s">
        <v>60</v>
      </c>
      <c r="D31" s="163" t="s">
        <v>108</v>
      </c>
      <c r="E31" s="163">
        <v>240</v>
      </c>
      <c r="F31" s="19">
        <f>2.1-0.3+208.6-30.7</f>
        <v>179.70000000000002</v>
      </c>
      <c r="G31" s="19">
        <v>0</v>
      </c>
      <c r="H31" s="19">
        <v>0</v>
      </c>
      <c r="I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9" ht="15">
      <c r="A32" s="17" t="s">
        <v>125</v>
      </c>
      <c r="B32" s="18" t="s">
        <v>119</v>
      </c>
      <c r="C32" s="18" t="s">
        <v>13</v>
      </c>
      <c r="D32" s="142" t="s">
        <v>126</v>
      </c>
      <c r="E32" s="142"/>
      <c r="F32" s="19">
        <f>F33+F36</f>
        <v>2313.3</v>
      </c>
      <c r="G32" s="19">
        <f>G33+G36</f>
        <v>0</v>
      </c>
      <c r="H32" s="19">
        <f>H33+H36</f>
        <v>0</v>
      </c>
      <c r="I32" s="11"/>
    </row>
    <row r="33" spans="1:9" ht="15">
      <c r="A33" s="17" t="s">
        <v>127</v>
      </c>
      <c r="B33" s="18" t="s">
        <v>119</v>
      </c>
      <c r="C33" s="18" t="s">
        <v>13</v>
      </c>
      <c r="D33" s="142" t="s">
        <v>128</v>
      </c>
      <c r="E33" s="142"/>
      <c r="F33" s="19">
        <f>F34</f>
        <v>650</v>
      </c>
      <c r="G33" s="19">
        <f>G34</f>
        <v>0</v>
      </c>
      <c r="H33" s="19">
        <f>H34</f>
        <v>0</v>
      </c>
      <c r="I33" s="11"/>
    </row>
    <row r="34" spans="1:9" ht="30">
      <c r="A34" s="17" t="s">
        <v>29</v>
      </c>
      <c r="B34" s="18" t="s">
        <v>119</v>
      </c>
      <c r="C34" s="18" t="s">
        <v>13</v>
      </c>
      <c r="D34" s="142" t="s">
        <v>128</v>
      </c>
      <c r="E34" s="142">
        <v>240</v>
      </c>
      <c r="F34" s="19">
        <f>500+150</f>
        <v>650</v>
      </c>
      <c r="G34" s="19">
        <v>0</v>
      </c>
      <c r="H34" s="19">
        <v>0</v>
      </c>
      <c r="I34" s="11"/>
    </row>
    <row r="35" spans="1:40" s="140" customFormat="1" ht="24.75" customHeight="1">
      <c r="A35" s="17" t="s">
        <v>34</v>
      </c>
      <c r="B35" s="18" t="s">
        <v>119</v>
      </c>
      <c r="C35" s="18" t="s">
        <v>13</v>
      </c>
      <c r="D35" s="142" t="s">
        <v>129</v>
      </c>
      <c r="E35" s="142"/>
      <c r="F35" s="19">
        <f aca="true" t="shared" si="2" ref="F35:H36">F36</f>
        <v>1663.3000000000002</v>
      </c>
      <c r="G35" s="19">
        <f t="shared" si="2"/>
        <v>0</v>
      </c>
      <c r="H35" s="19">
        <f t="shared" si="2"/>
        <v>0</v>
      </c>
      <c r="I35" s="11"/>
      <c r="J35" s="137"/>
      <c r="K35" s="138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</row>
    <row r="36" spans="1:9" ht="60">
      <c r="A36" s="17" t="s">
        <v>130</v>
      </c>
      <c r="B36" s="18" t="s">
        <v>119</v>
      </c>
      <c r="C36" s="18" t="s">
        <v>13</v>
      </c>
      <c r="D36" s="142" t="s">
        <v>131</v>
      </c>
      <c r="E36" s="142"/>
      <c r="F36" s="142">
        <f t="shared" si="2"/>
        <v>1663.3000000000002</v>
      </c>
      <c r="G36" s="19">
        <f t="shared" si="2"/>
        <v>0</v>
      </c>
      <c r="H36" s="19">
        <f t="shared" si="2"/>
        <v>0</v>
      </c>
      <c r="I36" s="11"/>
    </row>
    <row r="37" spans="1:9" ht="15">
      <c r="A37" s="17" t="s">
        <v>1</v>
      </c>
      <c r="B37" s="18" t="s">
        <v>119</v>
      </c>
      <c r="C37" s="18" t="s">
        <v>13</v>
      </c>
      <c r="D37" s="142" t="s">
        <v>131</v>
      </c>
      <c r="E37" s="142">
        <v>540</v>
      </c>
      <c r="F37" s="142">
        <f>1540.9+122.4</f>
        <v>1663.3000000000002</v>
      </c>
      <c r="G37" s="19">
        <v>0</v>
      </c>
      <c r="H37" s="19">
        <v>0</v>
      </c>
      <c r="I37" s="11"/>
    </row>
    <row r="38" spans="1:40" s="27" customFormat="1" ht="42.75">
      <c r="A38" s="29" t="s">
        <v>121</v>
      </c>
      <c r="B38" s="14" t="s">
        <v>119</v>
      </c>
      <c r="C38" s="14" t="s">
        <v>13</v>
      </c>
      <c r="D38" s="15" t="s">
        <v>122</v>
      </c>
      <c r="E38" s="15"/>
      <c r="F38" s="15">
        <f>F39</f>
        <v>2113.3</v>
      </c>
      <c r="G38" s="16">
        <f>G39</f>
        <v>0</v>
      </c>
      <c r="H38" s="16">
        <f>H39</f>
        <v>0</v>
      </c>
      <c r="I38" s="134"/>
      <c r="J38" s="135"/>
      <c r="K38" s="13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8" ht="60">
      <c r="A39" s="21" t="s">
        <v>123</v>
      </c>
      <c r="B39" s="18" t="s">
        <v>119</v>
      </c>
      <c r="C39" s="18" t="s">
        <v>13</v>
      </c>
      <c r="D39" s="163" t="s">
        <v>124</v>
      </c>
      <c r="E39" s="163"/>
      <c r="F39" s="19">
        <f>F40</f>
        <v>2113.3</v>
      </c>
      <c r="G39" s="19">
        <f>G40+G43</f>
        <v>0</v>
      </c>
      <c r="H39" s="19">
        <f>H40+H43</f>
        <v>0</v>
      </c>
    </row>
    <row r="40" spans="1:8" ht="15">
      <c r="A40" s="17" t="s">
        <v>125</v>
      </c>
      <c r="B40" s="18" t="s">
        <v>119</v>
      </c>
      <c r="C40" s="18" t="s">
        <v>13</v>
      </c>
      <c r="D40" s="163" t="s">
        <v>126</v>
      </c>
      <c r="E40" s="163"/>
      <c r="F40" s="19">
        <f>F41+F44</f>
        <v>2113.3</v>
      </c>
      <c r="G40" s="19">
        <f>G41+G44</f>
        <v>0</v>
      </c>
      <c r="H40" s="19">
        <f>H41+H44</f>
        <v>0</v>
      </c>
    </row>
    <row r="41" spans="1:8" ht="15">
      <c r="A41" s="17" t="s">
        <v>127</v>
      </c>
      <c r="B41" s="18" t="s">
        <v>119</v>
      </c>
      <c r="C41" s="18" t="s">
        <v>13</v>
      </c>
      <c r="D41" s="163" t="s">
        <v>128</v>
      </c>
      <c r="E41" s="163"/>
      <c r="F41" s="19">
        <f>F42</f>
        <v>450</v>
      </c>
      <c r="G41" s="19">
        <f>G42</f>
        <v>0</v>
      </c>
      <c r="H41" s="19">
        <f>H42</f>
        <v>0</v>
      </c>
    </row>
    <row r="42" spans="1:8" ht="30">
      <c r="A42" s="17" t="s">
        <v>29</v>
      </c>
      <c r="B42" s="18" t="s">
        <v>119</v>
      </c>
      <c r="C42" s="18" t="s">
        <v>13</v>
      </c>
      <c r="D42" s="163" t="s">
        <v>128</v>
      </c>
      <c r="E42" s="163">
        <v>240</v>
      </c>
      <c r="F42" s="19">
        <f>500+150-200</f>
        <v>450</v>
      </c>
      <c r="G42" s="19">
        <v>0</v>
      </c>
      <c r="H42" s="19">
        <v>0</v>
      </c>
    </row>
    <row r="43" spans="1:8" ht="15">
      <c r="A43" s="17" t="s">
        <v>34</v>
      </c>
      <c r="B43" s="18" t="s">
        <v>119</v>
      </c>
      <c r="C43" s="18" t="s">
        <v>13</v>
      </c>
      <c r="D43" s="163" t="s">
        <v>129</v>
      </c>
      <c r="E43" s="163"/>
      <c r="F43" s="19">
        <f aca="true" t="shared" si="3" ref="F43:H44">F44</f>
        <v>1663.3000000000002</v>
      </c>
      <c r="G43" s="19">
        <f t="shared" si="3"/>
        <v>0</v>
      </c>
      <c r="H43" s="19">
        <f t="shared" si="3"/>
        <v>0</v>
      </c>
    </row>
    <row r="44" spans="1:8" ht="60">
      <c r="A44" s="17" t="s">
        <v>130</v>
      </c>
      <c r="B44" s="18" t="s">
        <v>119</v>
      </c>
      <c r="C44" s="18" t="s">
        <v>13</v>
      </c>
      <c r="D44" s="163" t="s">
        <v>131</v>
      </c>
      <c r="E44" s="163"/>
      <c r="F44" s="163">
        <f t="shared" si="3"/>
        <v>1663.3000000000002</v>
      </c>
      <c r="G44" s="19">
        <f t="shared" si="3"/>
        <v>0</v>
      </c>
      <c r="H44" s="19">
        <f t="shared" si="3"/>
        <v>0</v>
      </c>
    </row>
    <row r="45" spans="1:8" ht="15">
      <c r="A45" s="17" t="s">
        <v>1</v>
      </c>
      <c r="B45" s="18" t="s">
        <v>119</v>
      </c>
      <c r="C45" s="18" t="s">
        <v>13</v>
      </c>
      <c r="D45" s="163" t="s">
        <v>131</v>
      </c>
      <c r="E45" s="163">
        <v>540</v>
      </c>
      <c r="F45" s="163">
        <f>1540.9+122.4</f>
        <v>1663.3000000000002</v>
      </c>
      <c r="G45" s="19">
        <v>0</v>
      </c>
      <c r="H45" s="19">
        <v>0</v>
      </c>
    </row>
    <row r="46" spans="1:40" s="27" customFormat="1" ht="15.75">
      <c r="A46" s="226" t="s">
        <v>302</v>
      </c>
      <c r="B46" s="227"/>
      <c r="C46" s="227"/>
      <c r="D46" s="227"/>
      <c r="E46" s="228"/>
      <c r="F46" s="141">
        <f>F11+F38</f>
        <v>4683.6</v>
      </c>
      <c r="G46" s="141">
        <f>G11+G38</f>
        <v>806.9</v>
      </c>
      <c r="H46" s="141">
        <f>H11+H38</f>
        <v>419.7</v>
      </c>
      <c r="I46" s="134"/>
      <c r="J46" s="135"/>
      <c r="K46" s="13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</sheetData>
  <sheetProtection/>
  <mergeCells count="13">
    <mergeCell ref="A46:E46"/>
    <mergeCell ref="F8:H8"/>
    <mergeCell ref="I14:J14"/>
    <mergeCell ref="A1:H1"/>
    <mergeCell ref="A3:H3"/>
    <mergeCell ref="C4:F4"/>
    <mergeCell ref="A5:H5"/>
    <mergeCell ref="G7:H7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3.421875" style="0" customWidth="1"/>
    <col min="2" max="2" width="20.28125" style="0" customWidth="1"/>
    <col min="3" max="3" width="9.140625" style="84" customWidth="1"/>
  </cols>
  <sheetData>
    <row r="1" spans="1:9" s="1" customFormat="1" ht="132" customHeight="1">
      <c r="A1" s="203" t="s">
        <v>312</v>
      </c>
      <c r="B1" s="204"/>
      <c r="C1" s="81"/>
      <c r="D1" s="81"/>
      <c r="E1" s="81"/>
      <c r="F1" s="81"/>
      <c r="G1" s="81"/>
      <c r="H1" s="82"/>
      <c r="I1" s="80"/>
    </row>
    <row r="3" spans="1:6" s="1" customFormat="1" ht="103.5" customHeight="1">
      <c r="A3" s="203" t="s">
        <v>231</v>
      </c>
      <c r="B3" s="205"/>
      <c r="C3" s="85"/>
      <c r="D3" s="80"/>
      <c r="E3" s="80"/>
      <c r="F3" s="80"/>
    </row>
    <row r="4" ht="15.75">
      <c r="A4" s="69"/>
    </row>
    <row r="5" ht="15.75">
      <c r="A5" s="86"/>
    </row>
    <row r="6" spans="1:2" ht="105" customHeight="1">
      <c r="A6" s="230" t="s">
        <v>241</v>
      </c>
      <c r="B6" s="204"/>
    </row>
    <row r="7" ht="18.75">
      <c r="A7" s="87"/>
    </row>
    <row r="8" ht="15.75">
      <c r="B8" s="69" t="s">
        <v>232</v>
      </c>
    </row>
    <row r="9" spans="1:2" ht="31.5" customHeight="1">
      <c r="A9" s="231" t="s">
        <v>233</v>
      </c>
      <c r="B9" s="70" t="s">
        <v>0</v>
      </c>
    </row>
    <row r="10" spans="1:2" ht="18.75">
      <c r="A10" s="231"/>
      <c r="B10" s="70" t="s">
        <v>2</v>
      </c>
    </row>
    <row r="11" spans="1:2" ht="18.75">
      <c r="A11" s="70">
        <v>1</v>
      </c>
      <c r="B11" s="70">
        <v>2</v>
      </c>
    </row>
    <row r="12" spans="1:3" ht="37.5">
      <c r="A12" s="88" t="s">
        <v>234</v>
      </c>
      <c r="B12" s="70">
        <v>4.4</v>
      </c>
      <c r="C12" s="89"/>
    </row>
    <row r="13" spans="1:3" ht="37.5">
      <c r="A13" s="88" t="s">
        <v>235</v>
      </c>
      <c r="B13" s="79">
        <v>217.4</v>
      </c>
      <c r="C13" s="89"/>
    </row>
    <row r="14" spans="1:3" ht="18.75">
      <c r="A14" s="88" t="s">
        <v>236</v>
      </c>
      <c r="B14" s="79">
        <v>52</v>
      </c>
      <c r="C14" s="89"/>
    </row>
    <row r="15" spans="1:3" ht="18.75">
      <c r="A15" s="88" t="s">
        <v>237</v>
      </c>
      <c r="B15" s="79">
        <v>38.1</v>
      </c>
      <c r="C15" s="89"/>
    </row>
    <row r="16" spans="1:3" ht="37.5">
      <c r="A16" s="88" t="s">
        <v>238</v>
      </c>
      <c r="B16" s="70">
        <f>1540.9+122.4</f>
        <v>1663.3000000000002</v>
      </c>
      <c r="C16" s="90"/>
    </row>
    <row r="17" spans="1:3" ht="37.5">
      <c r="A17" s="88" t="s">
        <v>239</v>
      </c>
      <c r="B17" s="79">
        <v>204</v>
      </c>
      <c r="C17" s="90"/>
    </row>
    <row r="18" spans="1:4" ht="37.5">
      <c r="A18" s="88" t="s">
        <v>38</v>
      </c>
      <c r="B18" s="79">
        <f>51+51</f>
        <v>102</v>
      </c>
      <c r="C18" s="94"/>
      <c r="D18" s="91"/>
    </row>
    <row r="19" spans="1:3" ht="56.25">
      <c r="A19" s="88" t="s">
        <v>43</v>
      </c>
      <c r="B19" s="70">
        <v>42.2</v>
      </c>
      <c r="C19" s="90"/>
    </row>
    <row r="20" spans="1:3" ht="18.75">
      <c r="A20" s="92" t="s">
        <v>209</v>
      </c>
      <c r="B20" s="93">
        <f>SUM(B12:B19)</f>
        <v>2323.4</v>
      </c>
      <c r="C20" s="89"/>
    </row>
    <row r="21" spans="1:2" ht="15.75">
      <c r="A21" s="86"/>
      <c r="B21" s="58" t="s">
        <v>176</v>
      </c>
    </row>
    <row r="23" ht="18.75">
      <c r="A23" s="71"/>
    </row>
  </sheetData>
  <sheetProtection/>
  <mergeCells count="4">
    <mergeCell ref="A3:B3"/>
    <mergeCell ref="A6:B6"/>
    <mergeCell ref="A9:A10"/>
    <mergeCell ref="A1:B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view="pageBreakPreview" zoomScale="60" zoomScalePageLayoutView="0" workbookViewId="0" topLeftCell="A1">
      <selection activeCell="F33" sqref="F33"/>
    </sheetView>
  </sheetViews>
  <sheetFormatPr defaultColWidth="9.140625" defaultRowHeight="15"/>
  <cols>
    <col min="1" max="1" width="74.140625" style="11" customWidth="1"/>
    <col min="2" max="2" width="21.421875" style="11" customWidth="1"/>
    <col min="3" max="16384" width="9.140625" style="11" customWidth="1"/>
  </cols>
  <sheetData>
    <row r="1" spans="1:9" s="1" customFormat="1" ht="130.5" customHeight="1">
      <c r="A1" s="203" t="s">
        <v>315</v>
      </c>
      <c r="B1" s="214"/>
      <c r="C1" s="214"/>
      <c r="D1" s="214"/>
      <c r="E1" s="214"/>
      <c r="F1" s="214"/>
      <c r="G1" s="214"/>
      <c r="H1" s="215"/>
      <c r="I1" s="159"/>
    </row>
    <row r="2" spans="2:40" ht="15">
      <c r="B2" s="9"/>
      <c r="C2" s="9"/>
      <c r="D2" s="9"/>
      <c r="E2" s="9"/>
      <c r="F2" s="10"/>
      <c r="G2" s="10"/>
      <c r="H2" s="10"/>
      <c r="I2" s="10"/>
      <c r="J2" s="35"/>
      <c r="K2" s="64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9" s="1" customFormat="1" ht="92.25" customHeight="1">
      <c r="A3" s="203" t="s">
        <v>290</v>
      </c>
      <c r="B3" s="215"/>
      <c r="C3" s="159"/>
      <c r="D3" s="159"/>
      <c r="E3" s="159"/>
      <c r="F3" s="159"/>
      <c r="G3" s="159"/>
      <c r="H3" s="159"/>
      <c r="I3" s="159"/>
    </row>
    <row r="4" ht="15">
      <c r="A4" s="33"/>
    </row>
    <row r="5" ht="15.75">
      <c r="A5" s="12"/>
    </row>
    <row r="6" spans="1:2" ht="15.75">
      <c r="A6" s="232" t="s">
        <v>291</v>
      </c>
      <c r="B6" s="233"/>
    </row>
    <row r="7" ht="15">
      <c r="B7" s="158" t="s">
        <v>243</v>
      </c>
    </row>
    <row r="8" spans="1:2" ht="15.75">
      <c r="A8" s="234" t="s">
        <v>7</v>
      </c>
      <c r="B8" s="118" t="s">
        <v>0</v>
      </c>
    </row>
    <row r="9" spans="1:2" ht="15.75">
      <c r="A9" s="235"/>
      <c r="B9" s="118" t="s">
        <v>2</v>
      </c>
    </row>
    <row r="10" spans="1:2" ht="15.75">
      <c r="A10" s="118">
        <v>1</v>
      </c>
      <c r="B10" s="118">
        <v>2</v>
      </c>
    </row>
    <row r="11" spans="1:2" ht="47.25">
      <c r="A11" s="179" t="s">
        <v>292</v>
      </c>
      <c r="B11" s="118">
        <v>759.6</v>
      </c>
    </row>
    <row r="12" spans="1:2" ht="15.75">
      <c r="A12" s="179" t="s">
        <v>293</v>
      </c>
      <c r="B12" s="2">
        <f>250.4-76.3</f>
        <v>174.10000000000002</v>
      </c>
    </row>
    <row r="13" spans="1:2" ht="31.5">
      <c r="A13" s="179" t="s">
        <v>294</v>
      </c>
      <c r="B13" s="2">
        <f>200-20.5</f>
        <v>179.5</v>
      </c>
    </row>
    <row r="14" spans="1:2" ht="31.5">
      <c r="A14" s="179" t="s">
        <v>295</v>
      </c>
      <c r="B14" s="2">
        <v>8939.1</v>
      </c>
    </row>
    <row r="15" spans="1:3" ht="47.25">
      <c r="A15" s="180" t="s">
        <v>296</v>
      </c>
      <c r="B15" s="118">
        <f>172.5-74</f>
        <v>98.5</v>
      </c>
      <c r="C15" s="167"/>
    </row>
    <row r="16" spans="1:2" ht="15.75">
      <c r="A16" s="181" t="s">
        <v>297</v>
      </c>
      <c r="B16" s="182">
        <f>SUM(B11:B15)</f>
        <v>10150.800000000001</v>
      </c>
    </row>
    <row r="17" ht="15">
      <c r="B17" s="183" t="s">
        <v>298</v>
      </c>
    </row>
  </sheetData>
  <sheetProtection/>
  <mergeCells count="4">
    <mergeCell ref="A1:H1"/>
    <mergeCell ref="A3:B3"/>
    <mergeCell ref="A6:B6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tabSelected="1" view="pageBreakPreview" zoomScale="80" zoomScaleSheetLayoutView="80" zoomScalePageLayoutView="0" workbookViewId="0" topLeftCell="A1">
      <selection activeCell="N9" sqref="N9"/>
    </sheetView>
  </sheetViews>
  <sheetFormatPr defaultColWidth="9.140625" defaultRowHeight="15"/>
  <cols>
    <col min="1" max="1" width="29.28125" style="0" customWidth="1"/>
    <col min="2" max="2" width="57.7109375" style="0" customWidth="1"/>
    <col min="3" max="3" width="24.7109375" style="0" customWidth="1"/>
    <col min="10" max="10" width="9.140625" style="0" customWidth="1"/>
  </cols>
  <sheetData>
    <row r="1" spans="1:9" s="1" customFormat="1" ht="132" customHeight="1">
      <c r="A1" s="203" t="s">
        <v>316</v>
      </c>
      <c r="B1" s="204"/>
      <c r="C1" s="204"/>
      <c r="D1" s="4"/>
      <c r="E1" s="4"/>
      <c r="F1" s="4"/>
      <c r="G1" s="4"/>
      <c r="H1" s="5"/>
      <c r="I1" s="5"/>
    </row>
    <row r="2" spans="2:40" s="11" customFormat="1" ht="15">
      <c r="B2" s="9"/>
      <c r="C2" s="9"/>
      <c r="D2" s="9"/>
      <c r="E2" s="9"/>
      <c r="F2" s="10"/>
      <c r="G2" s="10"/>
      <c r="H2" s="10"/>
      <c r="I2" s="10"/>
      <c r="J2" s="35"/>
      <c r="K2" s="64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9" s="1" customFormat="1" ht="140.25" customHeight="1">
      <c r="A3" s="238" t="s">
        <v>226</v>
      </c>
      <c r="B3" s="239"/>
      <c r="C3" s="205"/>
      <c r="D3" s="42"/>
      <c r="E3" s="42"/>
      <c r="F3" s="42"/>
      <c r="G3" s="42"/>
      <c r="H3" s="42"/>
      <c r="I3" s="5"/>
    </row>
    <row r="4" spans="1:9" s="1" customFormat="1" ht="18" customHeight="1">
      <c r="A4" s="77"/>
      <c r="B4" s="78"/>
      <c r="C4" s="42"/>
      <c r="D4" s="42"/>
      <c r="E4" s="42"/>
      <c r="F4" s="42"/>
      <c r="G4" s="42"/>
      <c r="H4" s="42"/>
      <c r="I4" s="5"/>
    </row>
    <row r="5" spans="1:9" s="1" customFormat="1" ht="22.5" customHeight="1">
      <c r="A5" s="77"/>
      <c r="B5" s="78"/>
      <c r="C5" s="42"/>
      <c r="D5" s="42"/>
      <c r="E5" s="42"/>
      <c r="F5" s="42"/>
      <c r="G5" s="42"/>
      <c r="H5" s="42"/>
      <c r="I5" s="5"/>
    </row>
    <row r="6" spans="1:3" ht="54" customHeight="1">
      <c r="A6" s="236" t="s">
        <v>210</v>
      </c>
      <c r="B6" s="237"/>
      <c r="C6" s="237"/>
    </row>
    <row r="7" ht="18.75">
      <c r="A7" s="73"/>
    </row>
    <row r="8" spans="1:3" ht="15.75">
      <c r="A8" s="69" t="s">
        <v>223</v>
      </c>
      <c r="B8" s="75"/>
      <c r="C8" s="76" t="s">
        <v>224</v>
      </c>
    </row>
    <row r="9" spans="1:3" ht="131.25">
      <c r="A9" s="70" t="s">
        <v>211</v>
      </c>
      <c r="B9" s="70" t="s">
        <v>212</v>
      </c>
      <c r="C9" s="70" t="s">
        <v>0</v>
      </c>
    </row>
    <row r="10" spans="1:3" ht="30">
      <c r="A10" s="74" t="s">
        <v>213</v>
      </c>
      <c r="B10" s="74" t="s">
        <v>214</v>
      </c>
      <c r="C10" s="79">
        <f>C11+C15</f>
        <v>2543.2000000000007</v>
      </c>
    </row>
    <row r="11" spans="1:3" ht="18.75">
      <c r="A11" s="74" t="s">
        <v>215</v>
      </c>
      <c r="B11" s="74" t="s">
        <v>227</v>
      </c>
      <c r="C11" s="70">
        <f>-1_доходы!C36</f>
        <v>-17995.3</v>
      </c>
    </row>
    <row r="12" spans="1:3" ht="18.75">
      <c r="A12" s="74" t="s">
        <v>217</v>
      </c>
      <c r="B12" s="74" t="s">
        <v>228</v>
      </c>
      <c r="C12" s="70">
        <f>C11</f>
        <v>-17995.3</v>
      </c>
    </row>
    <row r="13" spans="1:3" ht="18.75">
      <c r="A13" s="74" t="s">
        <v>219</v>
      </c>
      <c r="B13" s="74" t="s">
        <v>229</v>
      </c>
      <c r="C13" s="70">
        <f>C11</f>
        <v>-17995.3</v>
      </c>
    </row>
    <row r="14" spans="1:3" ht="30">
      <c r="A14" s="74" t="s">
        <v>221</v>
      </c>
      <c r="B14" s="74" t="s">
        <v>230</v>
      </c>
      <c r="C14" s="70">
        <f>C11</f>
        <v>-17995.3</v>
      </c>
    </row>
    <row r="15" spans="1:3" ht="18.75">
      <c r="A15" s="74" t="s">
        <v>215</v>
      </c>
      <c r="B15" s="74" t="s">
        <v>216</v>
      </c>
      <c r="C15" s="79">
        <f>5_разд!D41</f>
        <v>20538.5</v>
      </c>
    </row>
    <row r="16" spans="1:3" ht="18.75">
      <c r="A16" s="74" t="s">
        <v>217</v>
      </c>
      <c r="B16" s="74" t="s">
        <v>218</v>
      </c>
      <c r="C16" s="79">
        <f>C15</f>
        <v>20538.5</v>
      </c>
    </row>
    <row r="17" spans="1:3" ht="18.75">
      <c r="A17" s="74" t="s">
        <v>219</v>
      </c>
      <c r="B17" s="74" t="s">
        <v>220</v>
      </c>
      <c r="C17" s="79">
        <f>C15</f>
        <v>20538.5</v>
      </c>
    </row>
    <row r="18" spans="1:3" ht="30">
      <c r="A18" s="74" t="s">
        <v>221</v>
      </c>
      <c r="B18" s="74" t="s">
        <v>222</v>
      </c>
      <c r="C18" s="79">
        <f>C15</f>
        <v>20538.5</v>
      </c>
    </row>
    <row r="19" spans="1:3" ht="18.75">
      <c r="A19" s="74" t="s">
        <v>209</v>
      </c>
      <c r="B19" s="74"/>
      <c r="C19" s="79">
        <f>C10</f>
        <v>2543.2000000000007</v>
      </c>
    </row>
    <row r="20" spans="1:3" ht="18.75">
      <c r="A20" s="71"/>
      <c r="C20" s="72" t="s">
        <v>225</v>
      </c>
    </row>
  </sheetData>
  <sheetProtection/>
  <mergeCells count="3">
    <mergeCell ref="A1:C1"/>
    <mergeCell ref="A6:C6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</dc:creator>
  <cp:keywords/>
  <dc:description/>
  <cp:lastModifiedBy>businka</cp:lastModifiedBy>
  <cp:lastPrinted>2020-12-29T06:37:12Z</cp:lastPrinted>
  <dcterms:created xsi:type="dcterms:W3CDTF">2019-11-05T14:17:33Z</dcterms:created>
  <dcterms:modified xsi:type="dcterms:W3CDTF">2021-01-11T06:28:04Z</dcterms:modified>
  <cp:category/>
  <cp:version/>
  <cp:contentType/>
  <cp:contentStatus/>
</cp:coreProperties>
</file>